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PPA/Tallinna tn 12, Paide/"/>
    </mc:Choice>
  </mc:AlternateContent>
  <xr:revisionPtr revIDLastSave="68" documentId="8_{91DACAF4-F60F-45AD-8CFF-D5C21D3421EB}" xr6:coauthVersionLast="47" xr6:coauthVersionMax="47" xr10:uidLastSave="{C1E9B06A-2E1E-4F7B-A592-2493891BBF58}"/>
  <bookViews>
    <workbookView xWindow="22932" yWindow="-108" windowWidth="30936" windowHeight="16896" activeTab="1" xr2:uid="{00000000-000D-0000-FFFF-FFFF00000000}"/>
  </bookViews>
  <sheets>
    <sheet name="Lisa 1_Tööde prognoosmaksumus" sheetId="4" r:id="rId1"/>
    <sheet name="Lisa 2_Annuiteetgraafik PT" sheetId="3" r:id="rId2"/>
    <sheet name="algmaterjal Hinnatabel" sheetId="2" state="hidden" r:id="rId3"/>
  </sheets>
  <definedNames>
    <definedName name="_xlnm._FilterDatabase" localSheetId="2" hidden="1">'algmaterjal Hinnatabel'!$A$18:$H$821</definedName>
    <definedName name="_xlnm.Print_Area" localSheetId="2">'algmaterjal Hinnatabel'!$A$1:$F$834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I59" i="4"/>
  <c r="B15" i="3" l="1"/>
  <c r="D8" i="3"/>
  <c r="G52" i="4"/>
  <c r="I52" i="4" s="1"/>
  <c r="G51" i="4"/>
  <c r="I51" i="4" s="1"/>
  <c r="F50" i="4"/>
  <c r="G50" i="4" s="1"/>
  <c r="I50" i="4" s="1"/>
  <c r="F7" i="4"/>
  <c r="G7" i="4" s="1"/>
  <c r="I7" i="4" s="1"/>
  <c r="F8" i="4"/>
  <c r="G8" i="4" s="1"/>
  <c r="I8" i="4" s="1"/>
  <c r="F9" i="4"/>
  <c r="G9" i="4" s="1"/>
  <c r="I9" i="4" s="1"/>
  <c r="F10" i="4"/>
  <c r="G10" i="4" s="1"/>
  <c r="I10" i="4" s="1"/>
  <c r="F11" i="4"/>
  <c r="G11" i="4" s="1"/>
  <c r="I11" i="4" s="1"/>
  <c r="F12" i="4"/>
  <c r="G12" i="4" s="1"/>
  <c r="I12" i="4" s="1"/>
  <c r="F13" i="4"/>
  <c r="G13" i="4" s="1"/>
  <c r="I13" i="4" s="1"/>
  <c r="F14" i="4"/>
  <c r="G14" i="4" s="1"/>
  <c r="I14" i="4" s="1"/>
  <c r="F15" i="4"/>
  <c r="G15" i="4" s="1"/>
  <c r="I15" i="4" s="1"/>
  <c r="F16" i="4"/>
  <c r="G16" i="4" s="1"/>
  <c r="I16" i="4" s="1"/>
  <c r="F17" i="4"/>
  <c r="G17" i="4" s="1"/>
  <c r="I17" i="4" s="1"/>
  <c r="F18" i="4"/>
  <c r="G18" i="4" s="1"/>
  <c r="I18" i="4" s="1"/>
  <c r="F19" i="4"/>
  <c r="G19" i="4" s="1"/>
  <c r="I19" i="4" s="1"/>
  <c r="F20" i="4"/>
  <c r="G20" i="4" s="1"/>
  <c r="I20" i="4" s="1"/>
  <c r="F21" i="4"/>
  <c r="G21" i="4" s="1"/>
  <c r="I21" i="4" s="1"/>
  <c r="F22" i="4"/>
  <c r="G22" i="4" s="1"/>
  <c r="I22" i="4" s="1"/>
  <c r="F23" i="4"/>
  <c r="G23" i="4" s="1"/>
  <c r="I23" i="4" s="1"/>
  <c r="F24" i="4"/>
  <c r="G24" i="4" s="1"/>
  <c r="I24" i="4" s="1"/>
  <c r="F25" i="4"/>
  <c r="G25" i="4" s="1"/>
  <c r="I25" i="4" s="1"/>
  <c r="F26" i="4"/>
  <c r="G26" i="4" s="1"/>
  <c r="I26" i="4" s="1"/>
  <c r="F27" i="4"/>
  <c r="G27" i="4" s="1"/>
  <c r="I27" i="4" s="1"/>
  <c r="F28" i="4"/>
  <c r="G28" i="4" s="1"/>
  <c r="I28" i="4" s="1"/>
  <c r="F29" i="4"/>
  <c r="G29" i="4" s="1"/>
  <c r="I29" i="4" s="1"/>
  <c r="F30" i="4"/>
  <c r="G30" i="4" s="1"/>
  <c r="I30" i="4" s="1"/>
  <c r="F31" i="4"/>
  <c r="G31" i="4" s="1"/>
  <c r="I31" i="4" s="1"/>
  <c r="F32" i="4"/>
  <c r="G32" i="4" s="1"/>
  <c r="I32" i="4" s="1"/>
  <c r="F33" i="4"/>
  <c r="G33" i="4" s="1"/>
  <c r="I33" i="4" s="1"/>
  <c r="F34" i="4"/>
  <c r="G34" i="4" s="1"/>
  <c r="I34" i="4" s="1"/>
  <c r="F35" i="4"/>
  <c r="G35" i="4" s="1"/>
  <c r="I35" i="4" s="1"/>
  <c r="F36" i="4"/>
  <c r="G36" i="4" s="1"/>
  <c r="I36" i="4" s="1"/>
  <c r="F37" i="4"/>
  <c r="G37" i="4" s="1"/>
  <c r="I37" i="4" s="1"/>
  <c r="F38" i="4"/>
  <c r="G38" i="4" s="1"/>
  <c r="I38" i="4" s="1"/>
  <c r="F39" i="4"/>
  <c r="G39" i="4" s="1"/>
  <c r="I39" i="4" s="1"/>
  <c r="F40" i="4"/>
  <c r="G40" i="4" s="1"/>
  <c r="I40" i="4" s="1"/>
  <c r="F41" i="4"/>
  <c r="G41" i="4" s="1"/>
  <c r="I41" i="4" s="1"/>
  <c r="F42" i="4"/>
  <c r="G42" i="4" s="1"/>
  <c r="I42" i="4" s="1"/>
  <c r="F43" i="4"/>
  <c r="G43" i="4" s="1"/>
  <c r="I43" i="4" s="1"/>
  <c r="F44" i="4"/>
  <c r="G44" i="4" s="1"/>
  <c r="I44" i="4" s="1"/>
  <c r="F45" i="4"/>
  <c r="G45" i="4" s="1"/>
  <c r="I45" i="4" s="1"/>
  <c r="F46" i="4"/>
  <c r="G46" i="4" s="1"/>
  <c r="I46" i="4" s="1"/>
  <c r="F47" i="4"/>
  <c r="G47" i="4" s="1"/>
  <c r="I47" i="4" s="1"/>
  <c r="F48" i="4"/>
  <c r="G48" i="4" s="1"/>
  <c r="I48" i="4" s="1"/>
  <c r="F49" i="4"/>
  <c r="G49" i="4" s="1"/>
  <c r="I49" i="4" s="1"/>
  <c r="F6" i="4"/>
  <c r="G6" i="4" s="1"/>
  <c r="I6" i="4" s="1"/>
  <c r="F26" i="2"/>
  <c r="F24" i="2" s="1"/>
  <c r="F21" i="2" s="1"/>
  <c r="F806" i="2"/>
  <c r="F804" i="2" s="1"/>
  <c r="F805" i="2"/>
  <c r="F803" i="2"/>
  <c r="F802" i="2"/>
  <c r="F801" i="2"/>
  <c r="F799" i="2" s="1"/>
  <c r="F800" i="2"/>
  <c r="F798" i="2"/>
  <c r="F797" i="2"/>
  <c r="F796" i="2"/>
  <c r="F795" i="2"/>
  <c r="F794" i="2"/>
  <c r="F793" i="2"/>
  <c r="F791" i="2"/>
  <c r="F790" i="2"/>
  <c r="F789" i="2"/>
  <c r="F788" i="2"/>
  <c r="F787" i="2"/>
  <c r="F786" i="2"/>
  <c r="F785" i="2"/>
  <c r="F784" i="2"/>
  <c r="F783" i="2"/>
  <c r="F782" i="2"/>
  <c r="F780" i="2"/>
  <c r="F779" i="2"/>
  <c r="F777" i="2"/>
  <c r="F776" i="2"/>
  <c r="F775" i="2"/>
  <c r="F774" i="2"/>
  <c r="F772" i="2"/>
  <c r="F771" i="2"/>
  <c r="F770" i="2"/>
  <c r="F769" i="2"/>
  <c r="F768" i="2"/>
  <c r="F767" i="2"/>
  <c r="F765" i="2"/>
  <c r="F764" i="2"/>
  <c r="F763" i="2"/>
  <c r="F762" i="2"/>
  <c r="F761" i="2"/>
  <c r="F760" i="2"/>
  <c r="F758" i="2"/>
  <c r="F757" i="2"/>
  <c r="F756" i="2"/>
  <c r="F755" i="2"/>
  <c r="F754" i="2"/>
  <c r="F753" i="2"/>
  <c r="F752" i="2"/>
  <c r="F751" i="2"/>
  <c r="F750" i="2"/>
  <c r="F749" i="2"/>
  <c r="F747" i="2"/>
  <c r="F746" i="2"/>
  <c r="F738" i="2"/>
  <c r="F737" i="2"/>
  <c r="F718" i="2"/>
  <c r="F716" i="2" s="1"/>
  <c r="F717" i="2"/>
  <c r="I53" i="4" l="1"/>
  <c r="I54" i="4" s="1"/>
  <c r="B16" i="3"/>
  <c r="A15" i="3"/>
  <c r="F792" i="2"/>
  <c r="F766" i="2"/>
  <c r="F759" i="2"/>
  <c r="F773" i="2"/>
  <c r="F781" i="2"/>
  <c r="F748" i="2"/>
  <c r="I55" i="4" l="1"/>
  <c r="B17" i="3"/>
  <c r="A16" i="3"/>
  <c r="F778" i="2"/>
  <c r="H778" i="2" s="1"/>
  <c r="F745" i="2"/>
  <c r="H745" i="2" s="1"/>
  <c r="I57" i="4" l="1"/>
  <c r="I60" i="4" s="1"/>
  <c r="B18" i="3"/>
  <c r="A17" i="3"/>
  <c r="F713" i="2"/>
  <c r="F712" i="2"/>
  <c r="F711" i="2"/>
  <c r="F710" i="2"/>
  <c r="F684" i="2"/>
  <c r="F682" i="2" s="1"/>
  <c r="F683" i="2"/>
  <c r="F637" i="2"/>
  <c r="F636" i="2"/>
  <c r="E8" i="3" l="1"/>
  <c r="E9" i="3" s="1"/>
  <c r="D17" i="3" s="1"/>
  <c r="B19" i="3"/>
  <c r="A18" i="3"/>
  <c r="F635" i="2"/>
  <c r="D18" i="3" l="1"/>
  <c r="E18" i="3"/>
  <c r="E17" i="3"/>
  <c r="F17" i="3" s="1"/>
  <c r="D16" i="3"/>
  <c r="E16" i="3"/>
  <c r="D15" i="3"/>
  <c r="E15" i="3"/>
  <c r="C15" i="3"/>
  <c r="E19" i="3"/>
  <c r="D19" i="3"/>
  <c r="B20" i="3"/>
  <c r="A19" i="3"/>
  <c r="F563" i="2"/>
  <c r="F133" i="2"/>
  <c r="F138" i="2"/>
  <c r="F153" i="2"/>
  <c r="F127" i="2"/>
  <c r="F123" i="2"/>
  <c r="F117" i="2"/>
  <c r="F112" i="2"/>
  <c r="H112" i="2" s="1"/>
  <c r="F104" i="2"/>
  <c r="F96" i="2"/>
  <c r="F38" i="2"/>
  <c r="F37" i="2"/>
  <c r="F41" i="2"/>
  <c r="F42" i="2"/>
  <c r="F18" i="3" l="1"/>
  <c r="G15" i="3"/>
  <c r="C16" i="3" s="1"/>
  <c r="G16" i="3" s="1"/>
  <c r="C17" i="3" s="1"/>
  <c r="G17" i="3" s="1"/>
  <c r="C18" i="3" s="1"/>
  <c r="G18" i="3" s="1"/>
  <c r="C19" i="3" s="1"/>
  <c r="G19" i="3" s="1"/>
  <c r="C20" i="3" s="1"/>
  <c r="F15" i="3"/>
  <c r="F16" i="3"/>
  <c r="F19" i="3"/>
  <c r="E20" i="3"/>
  <c r="D20" i="3"/>
  <c r="B21" i="3"/>
  <c r="A20" i="3"/>
  <c r="C582" i="2"/>
  <c r="C593" i="2"/>
  <c r="F303" i="2"/>
  <c r="F305" i="2"/>
  <c r="F72" i="2"/>
  <c r="F73" i="2"/>
  <c r="F188" i="2"/>
  <c r="F189" i="2"/>
  <c r="F190" i="2"/>
  <c r="F191" i="2"/>
  <c r="F192" i="2"/>
  <c r="F198" i="2"/>
  <c r="F199" i="2"/>
  <c r="F200" i="2"/>
  <c r="F201" i="2"/>
  <c r="F203" i="2"/>
  <c r="F207" i="2"/>
  <c r="F209" i="2"/>
  <c r="F210" i="2"/>
  <c r="F215" i="2"/>
  <c r="F217" i="2"/>
  <c r="F218" i="2"/>
  <c r="C197" i="2"/>
  <c r="F197" i="2" s="1"/>
  <c r="C196" i="2"/>
  <c r="F196" i="2" s="1"/>
  <c r="C202" i="2"/>
  <c r="F202" i="2" s="1"/>
  <c r="C204" i="2"/>
  <c r="F204" i="2" s="1"/>
  <c r="C205" i="2"/>
  <c r="F205" i="2" s="1"/>
  <c r="C206" i="2"/>
  <c r="F206" i="2" s="1"/>
  <c r="C208" i="2"/>
  <c r="F208" i="2" s="1"/>
  <c r="C195" i="2"/>
  <c r="F195" i="2" s="1"/>
  <c r="C214" i="2"/>
  <c r="F214" i="2" s="1"/>
  <c r="C216" i="2"/>
  <c r="F216" i="2" s="1"/>
  <c r="C213" i="2"/>
  <c r="F213" i="2" s="1"/>
  <c r="C212" i="2"/>
  <c r="F212" i="2" s="1"/>
  <c r="C211" i="2"/>
  <c r="F211" i="2" s="1"/>
  <c r="C194" i="2"/>
  <c r="F194" i="2" s="1"/>
  <c r="C193" i="2"/>
  <c r="F193" i="2" s="1"/>
  <c r="F243" i="2"/>
  <c r="C244" i="2"/>
  <c r="F244" i="2" s="1"/>
  <c r="F246" i="2"/>
  <c r="F245" i="2"/>
  <c r="F504" i="2"/>
  <c r="F505" i="2"/>
  <c r="F657" i="2"/>
  <c r="F658" i="2"/>
  <c r="F659" i="2"/>
  <c r="F646" i="2"/>
  <c r="F647" i="2"/>
  <c r="F648" i="2"/>
  <c r="F649" i="2"/>
  <c r="F650" i="2"/>
  <c r="F651" i="2"/>
  <c r="F652" i="2"/>
  <c r="F653" i="2"/>
  <c r="F654" i="2"/>
  <c r="F655" i="2"/>
  <c r="F656" i="2"/>
  <c r="F645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C573" i="2"/>
  <c r="C562" i="2"/>
  <c r="C567" i="2"/>
  <c r="F583" i="2"/>
  <c r="F584" i="2"/>
  <c r="F585" i="2"/>
  <c r="F586" i="2"/>
  <c r="F588" i="2"/>
  <c r="F589" i="2"/>
  <c r="F590" i="2"/>
  <c r="F591" i="2"/>
  <c r="F592" i="2"/>
  <c r="F593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06" i="2"/>
  <c r="F507" i="2"/>
  <c r="F508" i="2"/>
  <c r="F509" i="2"/>
  <c r="F510" i="2"/>
  <c r="F511" i="2"/>
  <c r="F512" i="2"/>
  <c r="F58" i="2"/>
  <c r="F64" i="2"/>
  <c r="F69" i="2"/>
  <c r="F71" i="2"/>
  <c r="F232" i="2"/>
  <c r="F238" i="2"/>
  <c r="F239" i="2"/>
  <c r="F240" i="2"/>
  <c r="F241" i="2"/>
  <c r="F242" i="2"/>
  <c r="F267" i="2"/>
  <c r="F268" i="2"/>
  <c r="F269" i="2"/>
  <c r="F270" i="2"/>
  <c r="F271" i="2"/>
  <c r="F272" i="2"/>
  <c r="F273" i="2"/>
  <c r="F274" i="2"/>
  <c r="F275" i="2"/>
  <c r="F276" i="2"/>
  <c r="F277" i="2"/>
  <c r="F279" i="2"/>
  <c r="F281" i="2"/>
  <c r="F283" i="2"/>
  <c r="F286" i="2"/>
  <c r="F287" i="2"/>
  <c r="F288" i="2"/>
  <c r="F289" i="2"/>
  <c r="F290" i="2"/>
  <c r="F291" i="2"/>
  <c r="F292" i="2"/>
  <c r="F293" i="2"/>
  <c r="C302" i="2"/>
  <c r="F302" i="2" s="1"/>
  <c r="C301" i="2"/>
  <c r="F301" i="2" s="1"/>
  <c r="C251" i="2"/>
  <c r="C252" i="2"/>
  <c r="F252" i="2" s="1"/>
  <c r="C254" i="2"/>
  <c r="F254" i="2" s="1"/>
  <c r="C255" i="2"/>
  <c r="F255" i="2" s="1"/>
  <c r="C231" i="2"/>
  <c r="C237" i="2"/>
  <c r="F237" i="2" s="1"/>
  <c r="C236" i="2"/>
  <c r="F236" i="2" s="1"/>
  <c r="C235" i="2"/>
  <c r="F235" i="2" s="1"/>
  <c r="F299" i="2"/>
  <c r="F402" i="2"/>
  <c r="F403" i="2"/>
  <c r="F404" i="2"/>
  <c r="F410" i="2"/>
  <c r="F411" i="2"/>
  <c r="F412" i="2"/>
  <c r="F413" i="2"/>
  <c r="F414" i="2"/>
  <c r="F415" i="2"/>
  <c r="F312" i="2"/>
  <c r="F311" i="2"/>
  <c r="C280" i="2"/>
  <c r="F280" i="2" s="1"/>
  <c r="C285" i="2"/>
  <c r="F285" i="2" s="1"/>
  <c r="C284" i="2"/>
  <c r="F284" i="2" s="1"/>
  <c r="C282" i="2"/>
  <c r="F282" i="2" s="1"/>
  <c r="C278" i="2"/>
  <c r="F278" i="2" s="1"/>
  <c r="C409" i="2"/>
  <c r="F409" i="2" s="1"/>
  <c r="F582" i="2"/>
  <c r="F599" i="2"/>
  <c r="F605" i="2"/>
  <c r="F607" i="2"/>
  <c r="F608" i="2"/>
  <c r="F609" i="2"/>
  <c r="F610" i="2"/>
  <c r="F611" i="2"/>
  <c r="F612" i="2"/>
  <c r="F614" i="2"/>
  <c r="F615" i="2"/>
  <c r="F617" i="2"/>
  <c r="F618" i="2"/>
  <c r="F619" i="2"/>
  <c r="F620" i="2"/>
  <c r="F621" i="2"/>
  <c r="F623" i="2"/>
  <c r="F625" i="2"/>
  <c r="F628" i="2"/>
  <c r="F629" i="2"/>
  <c r="F630" i="2"/>
  <c r="F631" i="2"/>
  <c r="C624" i="2"/>
  <c r="F624" i="2" s="1"/>
  <c r="C632" i="2"/>
  <c r="F632" i="2" s="1"/>
  <c r="C616" i="2"/>
  <c r="F616" i="2" s="1"/>
  <c r="C613" i="2"/>
  <c r="F613" i="2" s="1"/>
  <c r="F500" i="2"/>
  <c r="F501" i="2"/>
  <c r="F502" i="2"/>
  <c r="C503" i="2"/>
  <c r="F503" i="2" s="1"/>
  <c r="C300" i="2"/>
  <c r="F300" i="2" s="1"/>
  <c r="F421" i="2"/>
  <c r="F422" i="2"/>
  <c r="F423" i="2"/>
  <c r="F424" i="2"/>
  <c r="F425" i="2"/>
  <c r="F426" i="2"/>
  <c r="F427" i="2"/>
  <c r="F428" i="2"/>
  <c r="F429" i="2"/>
  <c r="F430" i="2"/>
  <c r="F431" i="2"/>
  <c r="F433" i="2"/>
  <c r="F434" i="2"/>
  <c r="F435" i="2"/>
  <c r="F437" i="2"/>
  <c r="F438" i="2"/>
  <c r="F439" i="2"/>
  <c r="F440" i="2"/>
  <c r="F441" i="2"/>
  <c r="F443" i="2"/>
  <c r="F444" i="2"/>
  <c r="F445" i="2"/>
  <c r="C306" i="2"/>
  <c r="F306" i="2" s="1"/>
  <c r="F594" i="2"/>
  <c r="F595" i="2"/>
  <c r="F596" i="2"/>
  <c r="F597" i="2"/>
  <c r="F598" i="2"/>
  <c r="C442" i="2"/>
  <c r="F442" i="2" s="1"/>
  <c r="C436" i="2"/>
  <c r="F436" i="2" s="1"/>
  <c r="C446" i="2"/>
  <c r="F446" i="2" s="1"/>
  <c r="C420" i="2"/>
  <c r="F420" i="2" s="1"/>
  <c r="C432" i="2"/>
  <c r="F432" i="2" s="1"/>
  <c r="C627" i="2"/>
  <c r="F627" i="2" s="1"/>
  <c r="C626" i="2"/>
  <c r="F626" i="2" s="1"/>
  <c r="C606" i="2"/>
  <c r="F606" i="2" s="1"/>
  <c r="C304" i="2"/>
  <c r="F304" i="2" s="1"/>
  <c r="C587" i="2"/>
  <c r="F587" i="2" s="1"/>
  <c r="C622" i="2"/>
  <c r="F622" i="2" s="1"/>
  <c r="C604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7" i="2"/>
  <c r="F388" i="2"/>
  <c r="F389" i="2"/>
  <c r="F390" i="2"/>
  <c r="F391" i="2"/>
  <c r="F392" i="2"/>
  <c r="F393" i="2"/>
  <c r="F394" i="2"/>
  <c r="F395" i="2"/>
  <c r="F396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253" i="2"/>
  <c r="C65" i="2"/>
  <c r="F65" i="2" s="1"/>
  <c r="C63" i="2"/>
  <c r="F63" i="2" s="1"/>
  <c r="C62" i="2"/>
  <c r="F62" i="2" s="1"/>
  <c r="C61" i="2"/>
  <c r="F61" i="2" s="1"/>
  <c r="C60" i="2"/>
  <c r="F60" i="2" s="1"/>
  <c r="C59" i="2"/>
  <c r="F59" i="2" s="1"/>
  <c r="C234" i="2"/>
  <c r="F234" i="2" s="1"/>
  <c r="C233" i="2"/>
  <c r="F233" i="2" s="1"/>
  <c r="F256" i="2"/>
  <c r="F257" i="2"/>
  <c r="C68" i="2"/>
  <c r="F68" i="2" s="1"/>
  <c r="F223" i="2"/>
  <c r="F222" i="2"/>
  <c r="F220" i="2"/>
  <c r="C57" i="2"/>
  <c r="C67" i="2"/>
  <c r="F67" i="2" s="1"/>
  <c r="C70" i="2"/>
  <c r="F70" i="2" s="1"/>
  <c r="C66" i="2"/>
  <c r="F66" i="2" s="1"/>
  <c r="F219" i="2"/>
  <c r="F221" i="2"/>
  <c r="F105" i="2"/>
  <c r="F106" i="2"/>
  <c r="F107" i="2"/>
  <c r="H107" i="2" s="1"/>
  <c r="F108" i="2"/>
  <c r="H108" i="2" s="1"/>
  <c r="F109" i="2"/>
  <c r="F110" i="2"/>
  <c r="F111" i="2"/>
  <c r="F113" i="2"/>
  <c r="F114" i="2"/>
  <c r="F115" i="2"/>
  <c r="F116" i="2"/>
  <c r="F118" i="2"/>
  <c r="F119" i="2"/>
  <c r="F120" i="2"/>
  <c r="H120" i="2" s="1"/>
  <c r="F121" i="2"/>
  <c r="H121" i="2" s="1"/>
  <c r="F122" i="2"/>
  <c r="H122" i="2" s="1"/>
  <c r="F126" i="2"/>
  <c r="H126" i="2" s="1"/>
  <c r="F124" i="2"/>
  <c r="F125" i="2"/>
  <c r="F171" i="2"/>
  <c r="F172" i="2"/>
  <c r="F173" i="2"/>
  <c r="F174" i="2"/>
  <c r="F175" i="2"/>
  <c r="F176" i="2"/>
  <c r="H176" i="2" s="1"/>
  <c r="F177" i="2"/>
  <c r="H177" i="2" s="1"/>
  <c r="F178" i="2"/>
  <c r="H178" i="2" s="1"/>
  <c r="F179" i="2"/>
  <c r="H179" i="2" s="1"/>
  <c r="F180" i="2"/>
  <c r="H180" i="2" s="1"/>
  <c r="F181" i="2"/>
  <c r="H181" i="2" s="1"/>
  <c r="F182" i="2"/>
  <c r="H182" i="2" s="1"/>
  <c r="F144" i="2"/>
  <c r="F145" i="2"/>
  <c r="F146" i="2"/>
  <c r="F147" i="2"/>
  <c r="F148" i="2"/>
  <c r="F149" i="2"/>
  <c r="F150" i="2"/>
  <c r="F151" i="2"/>
  <c r="F152" i="2"/>
  <c r="F154" i="2"/>
  <c r="F158" i="2"/>
  <c r="H158" i="2" s="1"/>
  <c r="F160" i="2"/>
  <c r="F161" i="2"/>
  <c r="H161" i="2" s="1"/>
  <c r="F162" i="2"/>
  <c r="H162" i="2" s="1"/>
  <c r="F163" i="2"/>
  <c r="H163" i="2" s="1"/>
  <c r="F164" i="2"/>
  <c r="H164" i="2" s="1"/>
  <c r="F165" i="2"/>
  <c r="H165" i="2" s="1"/>
  <c r="F166" i="2"/>
  <c r="H166" i="2" s="1"/>
  <c r="F167" i="2"/>
  <c r="H167" i="2" s="1"/>
  <c r="F168" i="2"/>
  <c r="H168" i="2" s="1"/>
  <c r="F169" i="2"/>
  <c r="H169" i="2" s="1"/>
  <c r="F170" i="2"/>
  <c r="H170" i="2" s="1"/>
  <c r="C159" i="2"/>
  <c r="F159" i="2" s="1"/>
  <c r="H159" i="2" s="1"/>
  <c r="C156" i="2"/>
  <c r="F156" i="2" s="1"/>
  <c r="H156" i="2" s="1"/>
  <c r="C155" i="2"/>
  <c r="F155" i="2" s="1"/>
  <c r="H155" i="2" s="1"/>
  <c r="C157" i="2"/>
  <c r="F157" i="2" s="1"/>
  <c r="H157" i="2" s="1"/>
  <c r="F79" i="2"/>
  <c r="H79" i="2" s="1"/>
  <c r="F80" i="2"/>
  <c r="H80" i="2" s="1"/>
  <c r="F81" i="2"/>
  <c r="H81" i="2" s="1"/>
  <c r="F82" i="2"/>
  <c r="H82" i="2" s="1"/>
  <c r="F83" i="2"/>
  <c r="H83" i="2" s="1"/>
  <c r="F84" i="2"/>
  <c r="H84" i="2" s="1"/>
  <c r="F85" i="2"/>
  <c r="H85" i="2" s="1"/>
  <c r="F86" i="2"/>
  <c r="H86" i="2" s="1"/>
  <c r="F87" i="2"/>
  <c r="H87" i="2" s="1"/>
  <c r="F88" i="2"/>
  <c r="H88" i="2" s="1"/>
  <c r="F89" i="2"/>
  <c r="H89" i="2" s="1"/>
  <c r="F90" i="2"/>
  <c r="H90" i="2" s="1"/>
  <c r="F91" i="2"/>
  <c r="H91" i="2" s="1"/>
  <c r="F92" i="2"/>
  <c r="F93" i="2"/>
  <c r="F94" i="2"/>
  <c r="F95" i="2"/>
  <c r="F97" i="2"/>
  <c r="F98" i="2"/>
  <c r="F99" i="2"/>
  <c r="F100" i="2"/>
  <c r="F101" i="2"/>
  <c r="F102" i="2"/>
  <c r="F103" i="2"/>
  <c r="F408" i="2"/>
  <c r="F401" i="2"/>
  <c r="F20" i="3" l="1"/>
  <c r="G20" i="3"/>
  <c r="C21" i="3" s="1"/>
  <c r="E21" i="3"/>
  <c r="D21" i="3"/>
  <c r="B22" i="3"/>
  <c r="A21" i="3"/>
  <c r="F452" i="2"/>
  <c r="F643" i="2"/>
  <c r="F399" i="2"/>
  <c r="F21" i="3" l="1"/>
  <c r="G21" i="3"/>
  <c r="C22" i="3" s="1"/>
  <c r="E22" i="3"/>
  <c r="D22" i="3"/>
  <c r="A22" i="3"/>
  <c r="B23" i="3"/>
  <c r="F135" i="2"/>
  <c r="F57" i="2"/>
  <c r="G22" i="3" l="1"/>
  <c r="C23" i="3" s="1"/>
  <c r="F22" i="3"/>
  <c r="B24" i="3"/>
  <c r="A23" i="3"/>
  <c r="E23" i="3"/>
  <c r="D23" i="3"/>
  <c r="F55" i="2"/>
  <c r="F562" i="2"/>
  <c r="F556" i="2"/>
  <c r="F23" i="3" l="1"/>
  <c r="G23" i="3"/>
  <c r="C24" i="3" s="1"/>
  <c r="B25" i="3"/>
  <c r="A24" i="3"/>
  <c r="E24" i="3"/>
  <c r="D24" i="3"/>
  <c r="F143" i="2"/>
  <c r="F142" i="2"/>
  <c r="F24" i="3" l="1"/>
  <c r="G24" i="3"/>
  <c r="C25" i="3" s="1"/>
  <c r="B26" i="3"/>
  <c r="A25" i="3"/>
  <c r="E25" i="3"/>
  <c r="D25" i="3"/>
  <c r="F141" i="2"/>
  <c r="C50" i="2"/>
  <c r="F25" i="3" l="1"/>
  <c r="G25" i="3"/>
  <c r="C26" i="3" s="1"/>
  <c r="D26" i="3"/>
  <c r="B27" i="3"/>
  <c r="A26" i="3"/>
  <c r="E26" i="3"/>
  <c r="F258" i="2"/>
  <c r="F266" i="2"/>
  <c r="F26" i="3" l="1"/>
  <c r="G26" i="3"/>
  <c r="C27" i="3" s="1"/>
  <c r="E27" i="3"/>
  <c r="D27" i="3"/>
  <c r="B28" i="3"/>
  <c r="A27" i="3"/>
  <c r="F265" i="2"/>
  <c r="F27" i="3" l="1"/>
  <c r="G27" i="3"/>
  <c r="C28" i="3" s="1"/>
  <c r="E28" i="3"/>
  <c r="D28" i="3"/>
  <c r="B29" i="3"/>
  <c r="A28" i="3"/>
  <c r="F186" i="2"/>
  <c r="F187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320" i="2"/>
  <c r="F78" i="2"/>
  <c r="H78" i="2" s="1"/>
  <c r="F185" i="2" l="1"/>
  <c r="F28" i="3"/>
  <c r="G28" i="3"/>
  <c r="C29" i="3" s="1"/>
  <c r="E29" i="3"/>
  <c r="D29" i="3"/>
  <c r="B30" i="3"/>
  <c r="A29" i="3"/>
  <c r="F49" i="2"/>
  <c r="F40" i="2"/>
  <c r="F29" i="3" l="1"/>
  <c r="G29" i="3"/>
  <c r="C30" i="3" s="1"/>
  <c r="E30" i="3"/>
  <c r="D30" i="3"/>
  <c r="A30" i="3"/>
  <c r="B31" i="3"/>
  <c r="F313" i="2"/>
  <c r="F309" i="2" s="1"/>
  <c r="F603" i="2"/>
  <c r="F30" i="3" l="1"/>
  <c r="G30" i="3"/>
  <c r="B32" i="3"/>
  <c r="A31" i="3"/>
  <c r="E31" i="3"/>
  <c r="D31" i="3"/>
  <c r="C31" i="3"/>
  <c r="F385" i="2"/>
  <c r="F31" i="3" l="1"/>
  <c r="G31" i="3"/>
  <c r="C32" i="3" s="1"/>
  <c r="B33" i="3"/>
  <c r="A32" i="3"/>
  <c r="E32" i="3"/>
  <c r="D32" i="3"/>
  <c r="F30" i="2"/>
  <c r="F31" i="2"/>
  <c r="F33" i="2"/>
  <c r="F34" i="2"/>
  <c r="F35" i="2"/>
  <c r="F36" i="2"/>
  <c r="F44" i="2"/>
  <c r="F46" i="2"/>
  <c r="F47" i="2"/>
  <c r="F48" i="2"/>
  <c r="F50" i="2"/>
  <c r="F51" i="2"/>
  <c r="F52" i="2"/>
  <c r="F53" i="2"/>
  <c r="F54" i="2"/>
  <c r="F77" i="2"/>
  <c r="F129" i="2"/>
  <c r="F131" i="2"/>
  <c r="F132" i="2"/>
  <c r="H132" i="2" s="1"/>
  <c r="F134" i="2"/>
  <c r="F136" i="2"/>
  <c r="F137" i="2"/>
  <c r="H137" i="2" s="1"/>
  <c r="F139" i="2"/>
  <c r="F140" i="2"/>
  <c r="F225" i="2"/>
  <c r="F227" i="2"/>
  <c r="F228" i="2"/>
  <c r="F230" i="2"/>
  <c r="F231" i="2"/>
  <c r="F248" i="2"/>
  <c r="F250" i="2"/>
  <c r="F251" i="2"/>
  <c r="F259" i="2"/>
  <c r="F260" i="2"/>
  <c r="F262" i="2"/>
  <c r="F263" i="2"/>
  <c r="F295" i="2"/>
  <c r="F264" i="2" s="1"/>
  <c r="F297" i="2"/>
  <c r="F298" i="2"/>
  <c r="F308" i="2"/>
  <c r="F314" i="2"/>
  <c r="F321" i="2"/>
  <c r="F318" i="2" s="1"/>
  <c r="F323" i="2"/>
  <c r="F325" i="2"/>
  <c r="F326" i="2"/>
  <c r="F381" i="2"/>
  <c r="F382" i="2"/>
  <c r="F384" i="2"/>
  <c r="F383" i="2" s="1"/>
  <c r="F406" i="2"/>
  <c r="F417" i="2"/>
  <c r="F447" i="2"/>
  <c r="F418" i="2" s="1"/>
  <c r="F448" i="2"/>
  <c r="F450" i="2"/>
  <c r="F451" i="2"/>
  <c r="F557" i="2"/>
  <c r="F515" i="2" s="1"/>
  <c r="F558" i="2"/>
  <c r="F560" i="2"/>
  <c r="F561" i="2"/>
  <c r="F577" i="2"/>
  <c r="F578" i="2"/>
  <c r="F580" i="2"/>
  <c r="F581" i="2"/>
  <c r="F579" i="2" s="1"/>
  <c r="F604" i="2"/>
  <c r="F602" i="2" s="1"/>
  <c r="F639" i="2"/>
  <c r="F641" i="2"/>
  <c r="F642" i="2"/>
  <c r="F664" i="2"/>
  <c r="F688" i="2"/>
  <c r="F689" i="2"/>
  <c r="F691" i="2"/>
  <c r="F692" i="2"/>
  <c r="F693" i="2"/>
  <c r="F694" i="2"/>
  <c r="F695" i="2"/>
  <c r="F696" i="2"/>
  <c r="F697" i="2"/>
  <c r="F698" i="2"/>
  <c r="F700" i="2"/>
  <c r="F701" i="2"/>
  <c r="F702" i="2"/>
  <c r="F703" i="2"/>
  <c r="F704" i="2"/>
  <c r="F705" i="2"/>
  <c r="F706" i="2"/>
  <c r="F707" i="2"/>
  <c r="F708" i="2"/>
  <c r="F709" i="2"/>
  <c r="F714" i="2"/>
  <c r="F715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9" i="2"/>
  <c r="F740" i="2"/>
  <c r="F741" i="2"/>
  <c r="F742" i="2"/>
  <c r="F743" i="2"/>
  <c r="F744" i="2"/>
  <c r="F76" i="2" l="1"/>
  <c r="H812" i="2"/>
  <c r="H814" i="2" s="1"/>
  <c r="H815" i="2" s="1"/>
  <c r="F32" i="3"/>
  <c r="G32" i="3"/>
  <c r="C33" i="3" s="1"/>
  <c r="B34" i="3"/>
  <c r="A33" i="3"/>
  <c r="D33" i="3"/>
  <c r="E33" i="3"/>
  <c r="F324" i="2"/>
  <c r="F736" i="2"/>
  <c r="F229" i="2"/>
  <c r="F407" i="2"/>
  <c r="F296" i="2"/>
  <c r="F249" i="2"/>
  <c r="F559" i="2"/>
  <c r="F449" i="2" s="1"/>
  <c r="F45" i="2"/>
  <c r="F130" i="2"/>
  <c r="F699" i="2"/>
  <c r="F721" i="2"/>
  <c r="F690" i="2"/>
  <c r="F662" i="2"/>
  <c r="F640" i="2" s="1"/>
  <c r="F32" i="2"/>
  <c r="G33" i="3" l="1"/>
  <c r="C34" i="3" s="1"/>
  <c r="F33" i="3"/>
  <c r="D34" i="3"/>
  <c r="B35" i="3"/>
  <c r="A34" i="3"/>
  <c r="E34" i="3"/>
  <c r="F29" i="2"/>
  <c r="F315" i="2"/>
  <c r="F261" i="2"/>
  <c r="F226" i="2"/>
  <c r="F687" i="2"/>
  <c r="F34" i="3" l="1"/>
  <c r="G34" i="3"/>
  <c r="C35" i="3" s="1"/>
  <c r="E35" i="3"/>
  <c r="D35" i="3"/>
  <c r="B36" i="3"/>
  <c r="A35" i="3"/>
  <c r="F810" i="2"/>
  <c r="F812" i="2" s="1"/>
  <c r="F811" i="2" s="1"/>
  <c r="F35" i="3" l="1"/>
  <c r="G35" i="3"/>
  <c r="C36" i="3" s="1"/>
  <c r="E36" i="3"/>
  <c r="D36" i="3"/>
  <c r="B37" i="3"/>
  <c r="A36" i="3"/>
  <c r="F36" i="3" l="1"/>
  <c r="G36" i="3"/>
  <c r="C37" i="3" s="1"/>
  <c r="E37" i="3"/>
  <c r="D37" i="3"/>
  <c r="A37" i="3"/>
  <c r="B38" i="3"/>
  <c r="G37" i="3" l="1"/>
  <c r="C38" i="3" s="1"/>
  <c r="F37" i="3"/>
  <c r="E38" i="3"/>
  <c r="D38" i="3"/>
  <c r="A38" i="3"/>
  <c r="B39" i="3"/>
  <c r="F38" i="3" l="1"/>
  <c r="G38" i="3"/>
  <c r="C39" i="3" s="1"/>
  <c r="B40" i="3"/>
  <c r="A39" i="3"/>
  <c r="E39" i="3"/>
  <c r="D39" i="3"/>
  <c r="F39" i="3" l="1"/>
  <c r="G39" i="3"/>
  <c r="C40" i="3" s="1"/>
  <c r="B41" i="3"/>
  <c r="A40" i="3"/>
  <c r="E40" i="3"/>
  <c r="D40" i="3"/>
  <c r="F40" i="3" l="1"/>
  <c r="G40" i="3"/>
  <c r="C41" i="3" s="1"/>
  <c r="B42" i="3"/>
  <c r="A41" i="3"/>
  <c r="E41" i="3"/>
  <c r="D41" i="3"/>
  <c r="G41" i="3" l="1"/>
  <c r="C42" i="3" s="1"/>
  <c r="F41" i="3"/>
  <c r="D42" i="3"/>
  <c r="B43" i="3"/>
  <c r="A42" i="3"/>
  <c r="E42" i="3"/>
  <c r="G42" i="3" l="1"/>
  <c r="C43" i="3" s="1"/>
  <c r="F42" i="3"/>
  <c r="E43" i="3"/>
  <c r="D43" i="3"/>
  <c r="B44" i="3"/>
  <c r="A43" i="3"/>
  <c r="G43" i="3" l="1"/>
  <c r="C44" i="3" s="1"/>
  <c r="F43" i="3"/>
  <c r="E44" i="3"/>
  <c r="D44" i="3"/>
  <c r="B45" i="3"/>
  <c r="A44" i="3"/>
  <c r="G44" i="3" l="1"/>
  <c r="C45" i="3" s="1"/>
  <c r="F44" i="3"/>
  <c r="E45" i="3"/>
  <c r="D45" i="3"/>
  <c r="A45" i="3"/>
  <c r="B46" i="3"/>
  <c r="F45" i="3" l="1"/>
  <c r="G45" i="3"/>
  <c r="C46" i="3" s="1"/>
  <c r="E46" i="3"/>
  <c r="D46" i="3"/>
  <c r="B47" i="3"/>
  <c r="A46" i="3"/>
  <c r="G46" i="3" l="1"/>
  <c r="C47" i="3" s="1"/>
  <c r="F46" i="3"/>
  <c r="B48" i="3"/>
  <c r="A47" i="3"/>
  <c r="E47" i="3"/>
  <c r="D47" i="3"/>
  <c r="F47" i="3" l="1"/>
  <c r="G47" i="3"/>
  <c r="C48" i="3" s="1"/>
  <c r="B49" i="3"/>
  <c r="A48" i="3"/>
  <c r="E48" i="3"/>
  <c r="D48" i="3"/>
  <c r="F48" i="3" l="1"/>
  <c r="G48" i="3"/>
  <c r="C49" i="3" s="1"/>
  <c r="B50" i="3"/>
  <c r="A49" i="3"/>
  <c r="E49" i="3"/>
  <c r="D49" i="3"/>
  <c r="F49" i="3" l="1"/>
  <c r="G49" i="3"/>
  <c r="C50" i="3" s="1"/>
  <c r="D50" i="3"/>
  <c r="B51" i="3"/>
  <c r="A50" i="3"/>
  <c r="E50" i="3"/>
  <c r="G50" i="3" l="1"/>
  <c r="C51" i="3" s="1"/>
  <c r="F50" i="3"/>
  <c r="E51" i="3"/>
  <c r="D51" i="3"/>
  <c r="B52" i="3"/>
  <c r="A51" i="3"/>
  <c r="G51" i="3" l="1"/>
  <c r="C52" i="3" s="1"/>
  <c r="F51" i="3"/>
  <c r="E52" i="3"/>
  <c r="D52" i="3"/>
  <c r="B53" i="3"/>
  <c r="A52" i="3"/>
  <c r="G52" i="3" l="1"/>
  <c r="C53" i="3" s="1"/>
  <c r="F52" i="3"/>
  <c r="E53" i="3"/>
  <c r="D53" i="3"/>
  <c r="B54" i="3"/>
  <c r="A53" i="3"/>
  <c r="G53" i="3" l="1"/>
  <c r="C54" i="3" s="1"/>
  <c r="F53" i="3"/>
  <c r="E54" i="3"/>
  <c r="D54" i="3"/>
  <c r="A54" i="3"/>
  <c r="B55" i="3"/>
  <c r="F54" i="3" l="1"/>
  <c r="G54" i="3"/>
  <c r="B56" i="3"/>
  <c r="A55" i="3"/>
  <c r="E55" i="3"/>
  <c r="D55" i="3"/>
  <c r="C55" i="3"/>
  <c r="F55" i="3" l="1"/>
  <c r="G55" i="3"/>
  <c r="C56" i="3" s="1"/>
  <c r="B57" i="3"/>
  <c r="A56" i="3"/>
  <c r="E56" i="3"/>
  <c r="D56" i="3"/>
  <c r="F56" i="3" l="1"/>
  <c r="G56" i="3"/>
  <c r="C57" i="3" s="1"/>
  <c r="B58" i="3"/>
  <c r="A57" i="3"/>
  <c r="D57" i="3"/>
  <c r="E57" i="3"/>
  <c r="G57" i="3" l="1"/>
  <c r="C58" i="3" s="1"/>
  <c r="F57" i="3"/>
  <c r="D58" i="3"/>
  <c r="B59" i="3"/>
  <c r="A58" i="3"/>
  <c r="E58" i="3"/>
  <c r="F58" i="3" l="1"/>
  <c r="G58" i="3"/>
  <c r="C59" i="3" s="1"/>
  <c r="E59" i="3"/>
  <c r="D59" i="3"/>
  <c r="B60" i="3"/>
  <c r="A59" i="3"/>
  <c r="G59" i="3" l="1"/>
  <c r="C60" i="3" s="1"/>
  <c r="F59" i="3"/>
  <c r="E60" i="3"/>
  <c r="D60" i="3"/>
  <c r="B61" i="3"/>
  <c r="A60" i="3"/>
  <c r="G60" i="3" l="1"/>
  <c r="C61" i="3" s="1"/>
  <c r="F60" i="3"/>
  <c r="E61" i="3"/>
  <c r="D61" i="3"/>
  <c r="B62" i="3"/>
  <c r="A61" i="3"/>
  <c r="F61" i="3" l="1"/>
  <c r="G61" i="3"/>
  <c r="C62" i="3" s="1"/>
  <c r="E62" i="3"/>
  <c r="D62" i="3"/>
  <c r="B63" i="3"/>
  <c r="A62" i="3"/>
  <c r="F62" i="3" l="1"/>
  <c r="G62" i="3"/>
  <c r="C63" i="3" s="1"/>
  <c r="B64" i="3"/>
  <c r="A63" i="3"/>
  <c r="E63" i="3"/>
  <c r="D63" i="3"/>
  <c r="F63" i="3" l="1"/>
  <c r="G63" i="3"/>
  <c r="B65" i="3"/>
  <c r="A64" i="3"/>
  <c r="E64" i="3"/>
  <c r="D64" i="3"/>
  <c r="C64" i="3"/>
  <c r="F64" i="3" l="1"/>
  <c r="G64" i="3"/>
  <c r="C65" i="3" s="1"/>
  <c r="B66" i="3"/>
  <c r="A65" i="3"/>
  <c r="D65" i="3"/>
  <c r="E65" i="3"/>
  <c r="G65" i="3" l="1"/>
  <c r="F65" i="3"/>
  <c r="D66" i="3"/>
  <c r="C66" i="3"/>
  <c r="B67" i="3"/>
  <c r="A66" i="3"/>
  <c r="E66" i="3"/>
  <c r="G66" i="3" s="1"/>
  <c r="E67" i="3" l="1"/>
  <c r="D67" i="3"/>
  <c r="C67" i="3"/>
  <c r="B68" i="3"/>
  <c r="A67" i="3"/>
  <c r="F66" i="3"/>
  <c r="F67" i="3" l="1"/>
  <c r="G67" i="3"/>
  <c r="F817" i="2" s="1"/>
  <c r="F819" i="2" s="1"/>
  <c r="F821" i="2" s="1"/>
  <c r="F820" i="2" s="1"/>
  <c r="E68" i="3"/>
  <c r="D68" i="3"/>
  <c r="B69" i="3"/>
  <c r="A68" i="3"/>
  <c r="C68" i="3" l="1"/>
  <c r="G68" i="3" s="1"/>
  <c r="C69" i="3" s="1"/>
  <c r="F68" i="3"/>
  <c r="E69" i="3"/>
  <c r="D69" i="3"/>
  <c r="B70" i="3"/>
  <c r="A69" i="3"/>
  <c r="G69" i="3" l="1"/>
  <c r="C70" i="3" s="1"/>
  <c r="F69" i="3"/>
  <c r="E70" i="3"/>
  <c r="D70" i="3"/>
  <c r="A70" i="3"/>
  <c r="B71" i="3"/>
  <c r="G70" i="3" l="1"/>
  <c r="C71" i="3" s="1"/>
  <c r="F70" i="3"/>
  <c r="B72" i="3"/>
  <c r="A71" i="3"/>
  <c r="E71" i="3"/>
  <c r="D71" i="3"/>
  <c r="F71" i="3" l="1"/>
  <c r="G71" i="3"/>
  <c r="D72" i="3"/>
  <c r="B73" i="3"/>
  <c r="A72" i="3"/>
  <c r="E72" i="3"/>
  <c r="F72" i="3" s="1"/>
  <c r="C72" i="3"/>
  <c r="G72" i="3" l="1"/>
  <c r="C73" i="3" s="1"/>
  <c r="B74" i="3"/>
  <c r="A73" i="3"/>
  <c r="D73" i="3"/>
  <c r="E73" i="3"/>
  <c r="G73" i="3" l="1"/>
  <c r="C74" i="3" s="1"/>
  <c r="F73" i="3"/>
  <c r="D74" i="3"/>
  <c r="B75" i="3"/>
  <c r="A74" i="3"/>
  <c r="E74" i="3"/>
  <c r="F74" i="3" l="1"/>
  <c r="E75" i="3"/>
  <c r="D75" i="3"/>
  <c r="B76" i="3"/>
  <c r="A75" i="3"/>
  <c r="G74" i="3"/>
  <c r="C75" i="3" s="1"/>
  <c r="G75" i="3" l="1"/>
  <c r="C76" i="3" s="1"/>
  <c r="F75" i="3"/>
  <c r="E76" i="3"/>
  <c r="D76" i="3"/>
  <c r="B77" i="3"/>
  <c r="A76" i="3"/>
  <c r="F76" i="3" l="1"/>
  <c r="G76" i="3"/>
  <c r="C77" i="3" s="1"/>
  <c r="B78" i="3"/>
  <c r="E77" i="3"/>
  <c r="D77" i="3"/>
  <c r="A77" i="3"/>
  <c r="F77" i="3" l="1"/>
  <c r="G77" i="3"/>
  <c r="C78" i="3" s="1"/>
  <c r="E78" i="3"/>
  <c r="D78" i="3"/>
  <c r="B79" i="3"/>
  <c r="A78" i="3"/>
  <c r="F78" i="3" l="1"/>
  <c r="G78" i="3"/>
  <c r="C79" i="3" s="1"/>
  <c r="B80" i="3"/>
  <c r="A79" i="3"/>
  <c r="E79" i="3"/>
  <c r="D79" i="3"/>
  <c r="F79" i="3" l="1"/>
  <c r="G79" i="3"/>
  <c r="B81" i="3"/>
  <c r="A80" i="3"/>
  <c r="D80" i="3"/>
  <c r="E80" i="3"/>
  <c r="C80" i="3"/>
  <c r="F80" i="3" l="1"/>
  <c r="G80" i="3"/>
  <c r="C81" i="3" s="1"/>
  <c r="E81" i="3"/>
  <c r="B82" i="3"/>
  <c r="A81" i="3"/>
  <c r="D81" i="3"/>
  <c r="F81" i="3" l="1"/>
  <c r="G81" i="3"/>
  <c r="C82" i="3" s="1"/>
  <c r="D82" i="3"/>
  <c r="B83" i="3"/>
  <c r="A82" i="3"/>
  <c r="E82" i="3"/>
  <c r="F82" i="3" l="1"/>
  <c r="E83" i="3"/>
  <c r="D83" i="3"/>
  <c r="B84" i="3"/>
  <c r="A83" i="3"/>
  <c r="G82" i="3"/>
  <c r="C83" i="3" s="1"/>
  <c r="G83" i="3" l="1"/>
  <c r="C84" i="3" s="1"/>
  <c r="F83" i="3"/>
  <c r="E84" i="3"/>
  <c r="D84" i="3"/>
  <c r="B85" i="3"/>
  <c r="A84" i="3"/>
  <c r="F84" i="3" l="1"/>
  <c r="G84" i="3"/>
  <c r="A85" i="3"/>
  <c r="E85" i="3"/>
  <c r="D85" i="3"/>
  <c r="C85" i="3"/>
  <c r="B86" i="3"/>
  <c r="F85" i="3" l="1"/>
  <c r="G85" i="3"/>
  <c r="E86" i="3"/>
  <c r="D86" i="3"/>
  <c r="C86" i="3"/>
  <c r="B87" i="3"/>
  <c r="A86" i="3"/>
  <c r="F86" i="3" l="1"/>
  <c r="G86" i="3"/>
  <c r="C87" i="3" s="1"/>
  <c r="B88" i="3"/>
  <c r="A87" i="3"/>
  <c r="E87" i="3"/>
  <c r="D87" i="3"/>
  <c r="F87" i="3" l="1"/>
  <c r="G87" i="3"/>
  <c r="C88" i="3" s="1"/>
  <c r="B89" i="3"/>
  <c r="A88" i="3"/>
  <c r="D88" i="3"/>
  <c r="E88" i="3"/>
  <c r="F88" i="3" l="1"/>
  <c r="G88" i="3"/>
  <c r="C89" i="3" s="1"/>
  <c r="B90" i="3"/>
  <c r="A89" i="3"/>
  <c r="E89" i="3"/>
  <c r="D89" i="3"/>
  <c r="F89" i="3" l="1"/>
  <c r="G89" i="3"/>
  <c r="C90" i="3" s="1"/>
  <c r="D90" i="3"/>
  <c r="B91" i="3"/>
  <c r="A90" i="3"/>
  <c r="E90" i="3"/>
  <c r="G90" i="3" l="1"/>
  <c r="C91" i="3" s="1"/>
  <c r="F90" i="3"/>
  <c r="E91" i="3"/>
  <c r="D91" i="3"/>
  <c r="B92" i="3"/>
  <c r="A91" i="3"/>
  <c r="F91" i="3" l="1"/>
  <c r="G91" i="3"/>
  <c r="C92" i="3" s="1"/>
  <c r="E92" i="3"/>
  <c r="D92" i="3"/>
  <c r="B93" i="3"/>
  <c r="A92" i="3"/>
  <c r="F92" i="3" l="1"/>
  <c r="G92" i="3"/>
  <c r="C93" i="3" s="1"/>
  <c r="E93" i="3"/>
  <c r="A93" i="3"/>
  <c r="D93" i="3"/>
  <c r="B94" i="3"/>
  <c r="F93" i="3" l="1"/>
  <c r="G93" i="3"/>
  <c r="E94" i="3"/>
  <c r="D94" i="3"/>
  <c r="F94" i="3" s="1"/>
  <c r="C94" i="3"/>
  <c r="B95" i="3"/>
  <c r="A94" i="3"/>
  <c r="G94" i="3" l="1"/>
  <c r="C95" i="3" s="1"/>
  <c r="B96" i="3"/>
  <c r="A95" i="3"/>
  <c r="E95" i="3"/>
  <c r="D95" i="3"/>
  <c r="F95" i="3" l="1"/>
  <c r="G95" i="3"/>
  <c r="B97" i="3"/>
  <c r="A96" i="3"/>
  <c r="D96" i="3"/>
  <c r="E96" i="3"/>
  <c r="C96" i="3"/>
  <c r="F96" i="3" l="1"/>
  <c r="G96" i="3"/>
  <c r="C97" i="3" s="1"/>
  <c r="E97" i="3"/>
  <c r="B98" i="3"/>
  <c r="A97" i="3"/>
  <c r="D97" i="3"/>
  <c r="G97" i="3" l="1"/>
  <c r="C98" i="3" s="1"/>
  <c r="F97" i="3"/>
  <c r="D98" i="3"/>
  <c r="B99" i="3"/>
  <c r="A98" i="3"/>
  <c r="E98" i="3"/>
  <c r="G98" i="3" l="1"/>
  <c r="E99" i="3"/>
  <c r="D99" i="3"/>
  <c r="F99" i="3" s="1"/>
  <c r="C99" i="3"/>
  <c r="B100" i="3"/>
  <c r="A99" i="3"/>
  <c r="G99" i="3"/>
  <c r="F98" i="3"/>
  <c r="E100" i="3" l="1"/>
  <c r="D100" i="3"/>
  <c r="F100" i="3" s="1"/>
  <c r="C100" i="3"/>
  <c r="G100" i="3" s="1"/>
  <c r="B101" i="3"/>
  <c r="A100" i="3"/>
  <c r="B102" i="3" l="1"/>
  <c r="E101" i="3"/>
  <c r="D101" i="3"/>
  <c r="F101" i="3" s="1"/>
  <c r="C101" i="3"/>
  <c r="A101" i="3"/>
  <c r="G101" i="3" l="1"/>
  <c r="E102" i="3"/>
  <c r="D102" i="3"/>
  <c r="F102" i="3" s="1"/>
  <c r="C102" i="3"/>
  <c r="A102" i="3"/>
  <c r="B103" i="3"/>
  <c r="G102" i="3" l="1"/>
  <c r="B104" i="3"/>
  <c r="A103" i="3"/>
  <c r="C103" i="3"/>
  <c r="E103" i="3"/>
  <c r="D103" i="3"/>
  <c r="F103" i="3" s="1"/>
  <c r="G103" i="3" l="1"/>
  <c r="B105" i="3"/>
  <c r="A104" i="3"/>
  <c r="D104" i="3"/>
  <c r="E104" i="3"/>
  <c r="C104" i="3"/>
  <c r="F104" i="3" l="1"/>
  <c r="G104" i="3"/>
  <c r="C105" i="3"/>
  <c r="B106" i="3"/>
  <c r="A105" i="3"/>
  <c r="E105" i="3"/>
  <c r="G105" i="3" s="1"/>
  <c r="D105" i="3"/>
  <c r="F105" i="3" s="1"/>
  <c r="D106" i="3" l="1"/>
  <c r="C106" i="3"/>
  <c r="B107" i="3"/>
  <c r="A106" i="3"/>
  <c r="E106" i="3"/>
  <c r="F106" i="3" l="1"/>
  <c r="E107" i="3"/>
  <c r="D107" i="3"/>
  <c r="B108" i="3"/>
  <c r="A107" i="3"/>
  <c r="G106" i="3"/>
  <c r="C107" i="3" s="1"/>
  <c r="G107" i="3" l="1"/>
  <c r="F107" i="3"/>
  <c r="E108" i="3"/>
  <c r="D108" i="3"/>
  <c r="C108" i="3"/>
  <c r="B109" i="3"/>
  <c r="A108" i="3"/>
  <c r="G108" i="3"/>
  <c r="F108" i="3" l="1"/>
  <c r="B110" i="3"/>
  <c r="E109" i="3"/>
  <c r="D109" i="3"/>
  <c r="C109" i="3"/>
  <c r="A109" i="3"/>
  <c r="G109" i="3" l="1"/>
  <c r="F109" i="3"/>
  <c r="E110" i="3"/>
  <c r="D110" i="3"/>
  <c r="C110" i="3"/>
  <c r="B111" i="3"/>
  <c r="A110" i="3"/>
  <c r="F110" i="3" l="1"/>
  <c r="G110" i="3"/>
  <c r="B112" i="3"/>
  <c r="A111" i="3"/>
  <c r="C111" i="3"/>
  <c r="E111" i="3"/>
  <c r="D111" i="3"/>
  <c r="F111" i="3" s="1"/>
  <c r="G111" i="3" l="1"/>
  <c r="B113" i="3"/>
  <c r="A112" i="3"/>
  <c r="E112" i="3"/>
  <c r="D112" i="3"/>
  <c r="F112" i="3" s="1"/>
  <c r="C112" i="3"/>
  <c r="G112" i="3" l="1"/>
  <c r="C113" i="3" s="1"/>
  <c r="B114" i="3"/>
  <c r="A113" i="3"/>
  <c r="E113" i="3"/>
  <c r="D113" i="3"/>
  <c r="F113" i="3" s="1"/>
  <c r="G113" i="3" l="1"/>
  <c r="D114" i="3"/>
  <c r="C114" i="3"/>
  <c r="B115" i="3"/>
  <c r="A114" i="3"/>
  <c r="E114" i="3"/>
  <c r="G114" i="3" s="1"/>
  <c r="E115" i="3" l="1"/>
  <c r="D115" i="3"/>
  <c r="C115" i="3"/>
  <c r="G115" i="3" s="1"/>
  <c r="B116" i="3"/>
  <c r="A115" i="3"/>
  <c r="F115" i="3"/>
  <c r="F114" i="3"/>
  <c r="E116" i="3" l="1"/>
  <c r="D116" i="3"/>
  <c r="F116" i="3" s="1"/>
  <c r="C116" i="3"/>
  <c r="B117" i="3"/>
  <c r="A116" i="3"/>
  <c r="G116" i="3"/>
  <c r="B118" i="3" l="1"/>
  <c r="E117" i="3"/>
  <c r="D117" i="3"/>
  <c r="C117" i="3"/>
  <c r="A117" i="3"/>
  <c r="G117" i="3" l="1"/>
  <c r="F117" i="3"/>
  <c r="E118" i="3"/>
  <c r="D118" i="3"/>
  <c r="F118" i="3" s="1"/>
  <c r="C118" i="3"/>
  <c r="A118" i="3"/>
  <c r="B119" i="3"/>
  <c r="G118" i="3" l="1"/>
  <c r="C119" i="3" s="1"/>
  <c r="B120" i="3"/>
  <c r="A119" i="3"/>
  <c r="E119" i="3"/>
  <c r="D119" i="3"/>
  <c r="F119" i="3" s="1"/>
  <c r="G119" i="3" l="1"/>
  <c r="C120" i="3" s="1"/>
  <c r="B121" i="3"/>
  <c r="A120" i="3"/>
  <c r="E120" i="3"/>
  <c r="D120" i="3"/>
  <c r="F120" i="3" l="1"/>
  <c r="G120" i="3"/>
  <c r="C121" i="3"/>
  <c r="B122" i="3"/>
  <c r="A121" i="3"/>
  <c r="E121" i="3"/>
  <c r="G121" i="3" s="1"/>
  <c r="D121" i="3"/>
  <c r="F121" i="3" s="1"/>
  <c r="D122" i="3" l="1"/>
  <c r="C122" i="3"/>
  <c r="B123" i="3"/>
  <c r="A122" i="3"/>
  <c r="E122" i="3"/>
  <c r="F122" i="3" s="1"/>
  <c r="E123" i="3" l="1"/>
  <c r="D123" i="3"/>
  <c r="B124" i="3"/>
  <c r="A123" i="3"/>
  <c r="G122" i="3"/>
  <c r="C123" i="3" s="1"/>
  <c r="G123" i="3" l="1"/>
  <c r="F123" i="3"/>
  <c r="E124" i="3"/>
  <c r="D124" i="3"/>
  <c r="F124" i="3" s="1"/>
  <c r="B125" i="3"/>
  <c r="C124" i="3"/>
  <c r="A124" i="3"/>
  <c r="G124" i="3" l="1"/>
  <c r="B126" i="3"/>
  <c r="E125" i="3"/>
  <c r="D125" i="3"/>
  <c r="C125" i="3"/>
  <c r="A125" i="3"/>
  <c r="G125" i="3" l="1"/>
  <c r="F125" i="3"/>
  <c r="B127" i="3"/>
  <c r="A126" i="3"/>
  <c r="E126" i="3"/>
  <c r="D126" i="3"/>
  <c r="F126" i="3" s="1"/>
  <c r="C126" i="3"/>
  <c r="G126" i="3" l="1"/>
  <c r="D127" i="3"/>
  <c r="C127" i="3"/>
  <c r="A127" i="3"/>
  <c r="B128" i="3"/>
  <c r="E127" i="3"/>
  <c r="F127" i="3" s="1"/>
  <c r="E128" i="3" l="1"/>
  <c r="D128" i="3"/>
  <c r="A128" i="3"/>
  <c r="B129" i="3"/>
  <c r="G127" i="3"/>
  <c r="C128" i="3" s="1"/>
  <c r="G128" i="3" l="1"/>
  <c r="F128" i="3"/>
  <c r="D129" i="3"/>
  <c r="A129" i="3"/>
  <c r="E129" i="3"/>
  <c r="C129" i="3"/>
  <c r="B130" i="3"/>
  <c r="F129" i="3" l="1"/>
  <c r="G129" i="3"/>
  <c r="E130" i="3"/>
  <c r="D130" i="3"/>
  <c r="F130" i="3" s="1"/>
  <c r="A130" i="3"/>
  <c r="B131" i="3"/>
  <c r="C130" i="3"/>
  <c r="G130" i="3" l="1"/>
  <c r="E131" i="3"/>
  <c r="D131" i="3"/>
  <c r="F131" i="3" s="1"/>
  <c r="C131" i="3"/>
  <c r="A131" i="3"/>
  <c r="B132" i="3"/>
  <c r="G131" i="3" l="1"/>
  <c r="B133" i="3"/>
  <c r="E132" i="3"/>
  <c r="A132" i="3"/>
  <c r="D132" i="3"/>
  <c r="C132" i="3"/>
  <c r="F132" i="3" l="1"/>
  <c r="G132" i="3"/>
  <c r="A133" i="3"/>
  <c r="B134" i="3"/>
  <c r="D133" i="3"/>
  <c r="E133" i="3"/>
  <c r="C133" i="3"/>
  <c r="F133" i="3" l="1"/>
  <c r="G133" i="3"/>
  <c r="B135" i="3"/>
  <c r="A134" i="3"/>
  <c r="E134" i="3"/>
  <c r="D134" i="3"/>
  <c r="F134" i="3" s="1"/>
  <c r="C134" i="3"/>
  <c r="G134" i="3" l="1"/>
  <c r="B136" i="3"/>
  <c r="A135" i="3"/>
  <c r="E135" i="3"/>
  <c r="D135" i="3"/>
  <c r="F135" i="3" s="1"/>
  <c r="C135" i="3"/>
  <c r="G135" i="3" l="1"/>
  <c r="C136" i="3" s="1"/>
  <c r="A136" i="3"/>
  <c r="B137" i="3"/>
  <c r="E136" i="3"/>
  <c r="D136" i="3"/>
  <c r="F136" i="3" s="1"/>
  <c r="G136" i="3" l="1"/>
  <c r="D137" i="3"/>
  <c r="C137" i="3"/>
  <c r="E137" i="3"/>
  <c r="F137" i="3" s="1"/>
  <c r="A137" i="3"/>
  <c r="B138" i="3"/>
  <c r="G137" i="3" l="1"/>
  <c r="C138" i="3" s="1"/>
  <c r="E138" i="3"/>
  <c r="D138" i="3"/>
  <c r="F138" i="3" s="1"/>
  <c r="B139" i="3"/>
  <c r="A138" i="3"/>
  <c r="G138" i="3" l="1"/>
  <c r="C139" i="3" s="1"/>
  <c r="E139" i="3"/>
  <c r="A139" i="3"/>
  <c r="B140" i="3"/>
  <c r="D139" i="3"/>
  <c r="F139" i="3" s="1"/>
  <c r="G139" i="3" l="1"/>
  <c r="E140" i="3"/>
  <c r="D140" i="3"/>
  <c r="F140" i="3" s="1"/>
  <c r="C140" i="3"/>
  <c r="G140" i="3" s="1"/>
  <c r="B141" i="3"/>
  <c r="A140" i="3"/>
  <c r="B142" i="3" l="1"/>
  <c r="E141" i="3"/>
  <c r="D141" i="3"/>
  <c r="F141" i="3" s="1"/>
  <c r="C141" i="3"/>
  <c r="G141" i="3" s="1"/>
  <c r="A141" i="3"/>
  <c r="B143" i="3" l="1"/>
  <c r="A142" i="3"/>
  <c r="C142" i="3"/>
  <c r="E142" i="3"/>
  <c r="D142" i="3"/>
  <c r="F142" i="3" l="1"/>
  <c r="G142" i="3"/>
  <c r="B144" i="3"/>
  <c r="A143" i="3"/>
  <c r="E143" i="3"/>
  <c r="D143" i="3"/>
  <c r="F143" i="3" s="1"/>
  <c r="C143" i="3"/>
  <c r="G143" i="3" s="1"/>
  <c r="C144" i="3" l="1"/>
  <c r="B145" i="3"/>
  <c r="A144" i="3"/>
  <c r="E144" i="3"/>
  <c r="G144" i="3" s="1"/>
  <c r="D144" i="3"/>
  <c r="F144" i="3" l="1"/>
  <c r="D145" i="3"/>
  <c r="C145" i="3"/>
  <c r="A145" i="3"/>
  <c r="B146" i="3"/>
  <c r="E145" i="3"/>
  <c r="F145" i="3" s="1"/>
  <c r="G145" i="3" l="1"/>
  <c r="E146" i="3"/>
  <c r="D146" i="3"/>
  <c r="F146" i="3" s="1"/>
  <c r="C146" i="3"/>
  <c r="G146" i="3" s="1"/>
  <c r="B147" i="3"/>
  <c r="A146" i="3"/>
  <c r="E147" i="3" l="1"/>
  <c r="D147" i="3"/>
  <c r="F147" i="3" s="1"/>
  <c r="B148" i="3"/>
  <c r="C147" i="3"/>
  <c r="G147" i="3" s="1"/>
  <c r="A147" i="3"/>
  <c r="E148" i="3" l="1"/>
  <c r="D148" i="3"/>
  <c r="F148" i="3" s="1"/>
  <c r="C148" i="3"/>
  <c r="G148" i="3" s="1"/>
  <c r="A148" i="3"/>
  <c r="B149" i="3"/>
  <c r="B150" i="3" l="1"/>
  <c r="E149" i="3"/>
  <c r="D149" i="3"/>
  <c r="F149" i="3" s="1"/>
  <c r="C149" i="3"/>
  <c r="A149" i="3"/>
  <c r="G149" i="3" l="1"/>
  <c r="B151" i="3"/>
  <c r="A150" i="3"/>
  <c r="D150" i="3"/>
  <c r="C150" i="3"/>
  <c r="E150" i="3"/>
  <c r="G150" i="3" l="1"/>
  <c r="F150" i="3"/>
  <c r="B152" i="3"/>
  <c r="A151" i="3"/>
  <c r="E151" i="3"/>
  <c r="D151" i="3"/>
  <c r="F151" i="3" s="1"/>
  <c r="C151" i="3"/>
  <c r="G151" i="3" l="1"/>
  <c r="C152" i="3"/>
  <c r="B153" i="3"/>
  <c r="A152" i="3"/>
  <c r="D152" i="3"/>
  <c r="E152" i="3"/>
  <c r="G152" i="3" s="1"/>
  <c r="F152" i="3" l="1"/>
  <c r="D153" i="3"/>
  <c r="C153" i="3"/>
  <c r="E153" i="3"/>
  <c r="A153" i="3"/>
  <c r="B154" i="3"/>
  <c r="F153" i="3" l="1"/>
  <c r="E154" i="3"/>
  <c r="D154" i="3"/>
  <c r="A154" i="3"/>
  <c r="B155" i="3"/>
  <c r="G153" i="3"/>
  <c r="C154" i="3" s="1"/>
  <c r="G154" i="3" s="1"/>
  <c r="F154" i="3" l="1"/>
  <c r="E155" i="3"/>
  <c r="D155" i="3"/>
  <c r="F155" i="3" s="1"/>
  <c r="C155" i="3"/>
  <c r="A155" i="3"/>
  <c r="B156" i="3"/>
  <c r="G155" i="3" l="1"/>
  <c r="E156" i="3"/>
  <c r="A156" i="3"/>
  <c r="C156" i="3"/>
  <c r="B157" i="3"/>
  <c r="D156" i="3"/>
  <c r="F156" i="3" s="1"/>
  <c r="G156" i="3" l="1"/>
  <c r="E157" i="3"/>
  <c r="D157" i="3"/>
  <c r="F157" i="3" s="1"/>
  <c r="C157" i="3"/>
  <c r="G157" i="3" s="1"/>
  <c r="A157" i="3"/>
  <c r="B158" i="3"/>
  <c r="B159" i="3" l="1"/>
  <c r="A158" i="3"/>
  <c r="C158" i="3"/>
  <c r="E158" i="3"/>
  <c r="D158" i="3"/>
  <c r="F158" i="3" l="1"/>
  <c r="G158" i="3"/>
  <c r="B160" i="3"/>
  <c r="A159" i="3"/>
  <c r="E159" i="3"/>
  <c r="D159" i="3"/>
  <c r="F159" i="3" s="1"/>
  <c r="C159" i="3"/>
  <c r="G159" i="3" l="1"/>
  <c r="C160" i="3"/>
  <c r="B161" i="3"/>
  <c r="A160" i="3"/>
  <c r="E160" i="3"/>
  <c r="G160" i="3" s="1"/>
  <c r="D160" i="3"/>
  <c r="F160" i="3" s="1"/>
  <c r="D161" i="3" l="1"/>
  <c r="C161" i="3"/>
  <c r="B162" i="3"/>
  <c r="A161" i="3"/>
  <c r="E161" i="3"/>
  <c r="F161" i="3" s="1"/>
  <c r="E162" i="3" l="1"/>
  <c r="D162" i="3"/>
  <c r="B163" i="3"/>
  <c r="A162" i="3"/>
  <c r="G161" i="3"/>
  <c r="C162" i="3" s="1"/>
  <c r="F162" i="3" l="1"/>
  <c r="G162" i="3"/>
  <c r="E163" i="3"/>
  <c r="D163" i="3"/>
  <c r="F163" i="3" s="1"/>
  <c r="C163" i="3"/>
  <c r="B164" i="3"/>
  <c r="G163" i="3"/>
  <c r="A163" i="3"/>
  <c r="E164" i="3" l="1"/>
  <c r="D164" i="3"/>
  <c r="F164" i="3" s="1"/>
  <c r="C164" i="3"/>
  <c r="B165" i="3"/>
  <c r="A164" i="3"/>
  <c r="G164" i="3" l="1"/>
  <c r="E165" i="3"/>
  <c r="D165" i="3"/>
  <c r="F165" i="3" s="1"/>
  <c r="C165" i="3"/>
  <c r="G165" i="3" s="1"/>
  <c r="A165" i="3"/>
  <c r="B166" i="3"/>
  <c r="B167" i="3" l="1"/>
  <c r="A166" i="3"/>
  <c r="E166" i="3"/>
  <c r="D166" i="3"/>
  <c r="C166" i="3"/>
  <c r="F166" i="3" l="1"/>
  <c r="G166" i="3"/>
  <c r="C167" i="3" s="1"/>
  <c r="B168" i="3"/>
  <c r="A167" i="3"/>
  <c r="E167" i="3"/>
  <c r="D167" i="3"/>
  <c r="F167" i="3" s="1"/>
  <c r="G167" i="3" l="1"/>
  <c r="C168" i="3"/>
  <c r="B169" i="3"/>
  <c r="A168" i="3"/>
  <c r="E168" i="3"/>
  <c r="G168" i="3" s="1"/>
  <c r="D168" i="3"/>
  <c r="F168" i="3" s="1"/>
  <c r="D169" i="3" l="1"/>
  <c r="C169" i="3"/>
  <c r="B170" i="3"/>
  <c r="A169" i="3"/>
  <c r="E169" i="3"/>
  <c r="G169" i="3" s="1"/>
  <c r="F169" i="3" l="1"/>
  <c r="E170" i="3"/>
  <c r="D170" i="3"/>
  <c r="C170" i="3"/>
  <c r="B171" i="3"/>
  <c r="A170" i="3"/>
  <c r="G170" i="3"/>
  <c r="F170" i="3" l="1"/>
  <c r="E171" i="3"/>
  <c r="D171" i="3"/>
  <c r="C171" i="3"/>
  <c r="B172" i="3"/>
  <c r="A171" i="3"/>
  <c r="F171" i="3" l="1"/>
  <c r="G171" i="3"/>
  <c r="E172" i="3"/>
  <c r="D172" i="3"/>
  <c r="F172" i="3" s="1"/>
  <c r="C172" i="3"/>
  <c r="B173" i="3"/>
  <c r="A172" i="3"/>
  <c r="G172" i="3" l="1"/>
  <c r="E173" i="3"/>
  <c r="D173" i="3"/>
  <c r="F173" i="3" s="1"/>
  <c r="C173" i="3"/>
  <c r="B174" i="3"/>
  <c r="A173" i="3"/>
  <c r="G173" i="3" l="1"/>
  <c r="B175" i="3"/>
  <c r="A174" i="3"/>
  <c r="E174" i="3"/>
  <c r="D174" i="3"/>
  <c r="F174" i="3" s="1"/>
  <c r="C174" i="3"/>
  <c r="G174" i="3" l="1"/>
  <c r="B176" i="3"/>
  <c r="A175" i="3"/>
  <c r="E175" i="3"/>
  <c r="D175" i="3"/>
  <c r="F175" i="3" s="1"/>
  <c r="C175" i="3"/>
  <c r="G175" i="3" s="1"/>
  <c r="C176" i="3" l="1"/>
  <c r="B177" i="3"/>
  <c r="A176" i="3"/>
  <c r="E176" i="3"/>
  <c r="G176" i="3" s="1"/>
  <c r="D176" i="3"/>
  <c r="F176" i="3" l="1"/>
  <c r="D177" i="3"/>
  <c r="C177" i="3"/>
  <c r="B178" i="3"/>
  <c r="A177" i="3"/>
  <c r="E177" i="3"/>
  <c r="G177" i="3" s="1"/>
  <c r="F177" i="3" l="1"/>
  <c r="E178" i="3"/>
  <c r="D178" i="3"/>
  <c r="C178" i="3"/>
  <c r="G178" i="3" s="1"/>
  <c r="B179" i="3"/>
  <c r="A178" i="3"/>
  <c r="F178" i="3" l="1"/>
  <c r="E179" i="3"/>
  <c r="D179" i="3"/>
  <c r="C179" i="3"/>
  <c r="B180" i="3"/>
  <c r="A179" i="3"/>
  <c r="G179" i="3"/>
  <c r="F179" i="3" l="1"/>
  <c r="E180" i="3"/>
  <c r="D180" i="3"/>
  <c r="F180" i="3" s="1"/>
  <c r="C180" i="3"/>
  <c r="A180" i="3"/>
  <c r="B181" i="3"/>
  <c r="G180" i="3" l="1"/>
  <c r="E181" i="3"/>
  <c r="D181" i="3"/>
  <c r="C181" i="3"/>
  <c r="B182" i="3"/>
  <c r="A181" i="3"/>
  <c r="F181" i="3" l="1"/>
  <c r="G181" i="3"/>
  <c r="B183" i="3"/>
  <c r="A182" i="3"/>
  <c r="E182" i="3"/>
  <c r="D182" i="3"/>
  <c r="C182" i="3"/>
  <c r="G182" i="3" l="1"/>
  <c r="F182" i="3"/>
  <c r="B184" i="3"/>
  <c r="A183" i="3"/>
  <c r="E183" i="3"/>
  <c r="D183" i="3"/>
  <c r="F183" i="3" s="1"/>
  <c r="C183" i="3"/>
  <c r="G183" i="3" l="1"/>
  <c r="C184" i="3"/>
  <c r="B185" i="3"/>
  <c r="A184" i="3"/>
  <c r="E184" i="3"/>
  <c r="G184" i="3" s="1"/>
  <c r="D184" i="3"/>
  <c r="F184" i="3" s="1"/>
  <c r="D185" i="3" l="1"/>
  <c r="C185" i="3"/>
  <c r="B186" i="3"/>
  <c r="A185" i="3"/>
  <c r="E185" i="3"/>
  <c r="G185" i="3" s="1"/>
  <c r="E186" i="3" l="1"/>
  <c r="D186" i="3"/>
  <c r="C186" i="3"/>
  <c r="B187" i="3"/>
  <c r="A186" i="3"/>
  <c r="G186" i="3"/>
  <c r="F186" i="3"/>
  <c r="F185" i="3"/>
  <c r="E187" i="3" l="1"/>
  <c r="D187" i="3"/>
  <c r="F187" i="3" s="1"/>
  <c r="C187" i="3"/>
  <c r="G187" i="3" s="1"/>
  <c r="B188" i="3"/>
  <c r="A187" i="3"/>
  <c r="E188" i="3" l="1"/>
  <c r="D188" i="3"/>
  <c r="C188" i="3"/>
  <c r="A188" i="3"/>
  <c r="B189" i="3"/>
  <c r="F188" i="3" l="1"/>
  <c r="G188" i="3"/>
  <c r="E189" i="3"/>
  <c r="D189" i="3"/>
  <c r="F189" i="3" s="1"/>
  <c r="C189" i="3"/>
  <c r="B190" i="3"/>
  <c r="A189" i="3"/>
  <c r="G189" i="3" l="1"/>
  <c r="B191" i="3"/>
  <c r="A190" i="3"/>
  <c r="E190" i="3"/>
  <c r="D190" i="3"/>
  <c r="F190" i="3" s="1"/>
  <c r="C190" i="3"/>
  <c r="G190" i="3" l="1"/>
  <c r="B192" i="3"/>
  <c r="A191" i="3"/>
  <c r="E191" i="3"/>
  <c r="D191" i="3"/>
  <c r="F191" i="3" s="1"/>
  <c r="C191" i="3"/>
  <c r="G191" i="3" s="1"/>
  <c r="C192" i="3" l="1"/>
  <c r="B193" i="3"/>
  <c r="A192" i="3"/>
  <c r="E192" i="3"/>
  <c r="G192" i="3" s="1"/>
  <c r="D192" i="3"/>
  <c r="F192" i="3" l="1"/>
  <c r="D193" i="3"/>
  <c r="C193" i="3"/>
  <c r="B194" i="3"/>
  <c r="A193" i="3"/>
  <c r="E193" i="3"/>
  <c r="F193" i="3" l="1"/>
  <c r="E194" i="3"/>
  <c r="D194" i="3"/>
  <c r="F194" i="3" s="1"/>
  <c r="B195" i="3"/>
  <c r="A194" i="3"/>
  <c r="G193" i="3"/>
  <c r="C194" i="3" s="1"/>
  <c r="G194" i="3" s="1"/>
  <c r="E195" i="3" l="1"/>
  <c r="D195" i="3"/>
  <c r="F195" i="3" s="1"/>
  <c r="C195" i="3"/>
  <c r="G195" i="3" s="1"/>
  <c r="B196" i="3"/>
  <c r="A195" i="3"/>
  <c r="E196" i="3" l="1"/>
  <c r="D196" i="3"/>
  <c r="F196" i="3" s="1"/>
  <c r="C196" i="3"/>
  <c r="G196" i="3" s="1"/>
  <c r="B197" i="3"/>
  <c r="A196" i="3"/>
  <c r="C197" i="3" l="1"/>
  <c r="B198" i="3"/>
  <c r="E197" i="3"/>
  <c r="D197" i="3"/>
  <c r="A197" i="3"/>
  <c r="F197" i="3" l="1"/>
  <c r="G197" i="3"/>
  <c r="C198" i="3" s="1"/>
  <c r="D198" i="3"/>
  <c r="A198" i="3"/>
  <c r="B199" i="3"/>
  <c r="E198" i="3"/>
  <c r="F198" i="3" s="1"/>
  <c r="G198" i="3" l="1"/>
  <c r="E199" i="3"/>
  <c r="D199" i="3"/>
  <c r="C199" i="3"/>
  <c r="A199" i="3"/>
  <c r="B200" i="3"/>
  <c r="G199" i="3"/>
  <c r="F199" i="3"/>
  <c r="C200" i="3" l="1"/>
  <c r="E200" i="3"/>
  <c r="D200" i="3"/>
  <c r="A200" i="3"/>
  <c r="B201" i="3"/>
  <c r="F200" i="3" l="1"/>
  <c r="G200" i="3"/>
  <c r="D201" i="3"/>
  <c r="A201" i="3"/>
  <c r="B202" i="3"/>
  <c r="E201" i="3"/>
  <c r="F201" i="3" s="1"/>
  <c r="C201" i="3"/>
  <c r="G201" i="3" l="1"/>
  <c r="C202" i="3" s="1"/>
  <c r="E202" i="3"/>
  <c r="D202" i="3"/>
  <c r="F202" i="3" s="1"/>
  <c r="A202" i="3"/>
  <c r="B203" i="3"/>
  <c r="G202" i="3" l="1"/>
  <c r="C203" i="3" s="1"/>
  <c r="B204" i="3"/>
  <c r="A203" i="3"/>
  <c r="E203" i="3"/>
  <c r="D203" i="3"/>
  <c r="F203" i="3" s="1"/>
  <c r="G203" i="3" l="1"/>
  <c r="A204" i="3"/>
  <c r="B205" i="3"/>
  <c r="E204" i="3"/>
  <c r="D204" i="3"/>
  <c r="C204" i="3"/>
  <c r="F204" i="3" l="1"/>
  <c r="G204" i="3"/>
  <c r="C205" i="3" s="1"/>
  <c r="E205" i="3"/>
  <c r="D205" i="3"/>
  <c r="A205" i="3"/>
  <c r="B206" i="3"/>
  <c r="F205" i="3" l="1"/>
  <c r="G205" i="3"/>
  <c r="D206" i="3"/>
  <c r="B207" i="3"/>
  <c r="A206" i="3"/>
  <c r="E206" i="3"/>
  <c r="F206" i="3" s="1"/>
  <c r="C206" i="3"/>
  <c r="G206" i="3" l="1"/>
  <c r="E207" i="3"/>
  <c r="A207" i="3"/>
  <c r="B208" i="3"/>
  <c r="D207" i="3"/>
  <c r="C207" i="3"/>
  <c r="F207" i="3" l="1"/>
  <c r="G207" i="3"/>
  <c r="C208" i="3"/>
  <c r="E208" i="3"/>
  <c r="D208" i="3"/>
  <c r="F208" i="3" s="1"/>
  <c r="A208" i="3"/>
  <c r="B209" i="3"/>
  <c r="G208" i="3" l="1"/>
  <c r="D209" i="3"/>
  <c r="B210" i="3"/>
  <c r="E209" i="3"/>
  <c r="C209" i="3"/>
  <c r="A209" i="3"/>
  <c r="G209" i="3" l="1"/>
  <c r="F209" i="3"/>
  <c r="E210" i="3"/>
  <c r="A210" i="3"/>
  <c r="B211" i="3"/>
  <c r="D210" i="3"/>
  <c r="F210" i="3" s="1"/>
  <c r="C210" i="3"/>
  <c r="G210" i="3" s="1"/>
  <c r="B212" i="3" l="1"/>
  <c r="A211" i="3"/>
  <c r="E211" i="3"/>
  <c r="D211" i="3"/>
  <c r="F211" i="3" s="1"/>
  <c r="C211" i="3"/>
  <c r="G211" i="3" l="1"/>
  <c r="B213" i="3"/>
  <c r="E212" i="3"/>
  <c r="D212" i="3"/>
  <c r="C212" i="3"/>
  <c r="A212" i="3"/>
  <c r="G212" i="3" l="1"/>
  <c r="F212" i="3"/>
  <c r="C213" i="3"/>
  <c r="A213" i="3"/>
  <c r="B214" i="3"/>
  <c r="E213" i="3"/>
  <c r="G213" i="3" s="1"/>
  <c r="D213" i="3"/>
  <c r="F213" i="3" l="1"/>
  <c r="D214" i="3"/>
  <c r="B215" i="3"/>
  <c r="A214" i="3"/>
  <c r="E214" i="3"/>
  <c r="C214" i="3"/>
  <c r="F214" i="3" l="1"/>
  <c r="G214" i="3"/>
  <c r="E215" i="3"/>
  <c r="B216" i="3"/>
  <c r="D215" i="3"/>
  <c r="F215" i="3" s="1"/>
  <c r="C215" i="3"/>
  <c r="A215" i="3"/>
  <c r="G215" i="3" l="1"/>
  <c r="C216" i="3"/>
  <c r="A216" i="3"/>
  <c r="B217" i="3"/>
  <c r="E216" i="3"/>
  <c r="G216" i="3" s="1"/>
  <c r="D216" i="3"/>
  <c r="F216" i="3" s="1"/>
  <c r="D217" i="3" l="1"/>
  <c r="E217" i="3"/>
  <c r="C217" i="3"/>
  <c r="A217" i="3"/>
  <c r="B218" i="3"/>
  <c r="F217" i="3" l="1"/>
  <c r="G217" i="3"/>
  <c r="E218" i="3"/>
  <c r="B219" i="3"/>
  <c r="D218" i="3"/>
  <c r="F218" i="3" s="1"/>
  <c r="C218" i="3"/>
  <c r="A218" i="3"/>
  <c r="G218" i="3" l="1"/>
  <c r="B220" i="3"/>
  <c r="A219" i="3"/>
  <c r="C219" i="3"/>
  <c r="E219" i="3"/>
  <c r="D219" i="3"/>
  <c r="F219" i="3" s="1"/>
  <c r="G219" i="3" l="1"/>
  <c r="E220" i="3"/>
  <c r="D220" i="3"/>
  <c r="F220" i="3" s="1"/>
  <c r="C220" i="3"/>
  <c r="A220" i="3"/>
  <c r="B221" i="3"/>
  <c r="G220" i="3" l="1"/>
  <c r="C221" i="3"/>
  <c r="B222" i="3"/>
  <c r="A221" i="3"/>
  <c r="E221" i="3"/>
  <c r="G221" i="3" s="1"/>
  <c r="D221" i="3"/>
  <c r="F221" i="3" l="1"/>
  <c r="D222" i="3"/>
  <c r="B223" i="3"/>
  <c r="A222" i="3"/>
  <c r="E222" i="3"/>
  <c r="F222" i="3" s="1"/>
  <c r="C222" i="3"/>
  <c r="G222" i="3" l="1"/>
  <c r="C223" i="3" s="1"/>
  <c r="E223" i="3"/>
  <c r="B224" i="3"/>
  <c r="D223" i="3"/>
  <c r="F223" i="3" s="1"/>
  <c r="A223" i="3"/>
  <c r="G223" i="3" l="1"/>
  <c r="D224" i="3"/>
  <c r="C224" i="3"/>
  <c r="E224" i="3"/>
  <c r="G224" i="3" s="1"/>
  <c r="A224" i="3"/>
  <c r="B225" i="3"/>
  <c r="F224" i="3" l="1"/>
  <c r="E225" i="3"/>
  <c r="D225" i="3"/>
  <c r="F225" i="3" s="1"/>
  <c r="B226" i="3"/>
  <c r="C225" i="3"/>
  <c r="G225" i="3" s="1"/>
  <c r="A225" i="3"/>
  <c r="E226" i="3" l="1"/>
  <c r="C226" i="3"/>
  <c r="A226" i="3"/>
  <c r="B227" i="3"/>
  <c r="D226" i="3"/>
  <c r="F226" i="3" s="1"/>
  <c r="G226" i="3" l="1"/>
  <c r="B228" i="3"/>
  <c r="A227" i="3"/>
  <c r="E227" i="3"/>
  <c r="D227" i="3"/>
  <c r="F227" i="3" s="1"/>
  <c r="C227" i="3"/>
  <c r="G227" i="3" l="1"/>
  <c r="C228" i="3"/>
  <c r="A228" i="3"/>
  <c r="B229" i="3"/>
  <c r="E228" i="3"/>
  <c r="D228" i="3"/>
  <c r="F228" i="3" s="1"/>
  <c r="G228" i="3" l="1"/>
  <c r="C229" i="3"/>
  <c r="B230" i="3"/>
  <c r="A229" i="3"/>
  <c r="E229" i="3"/>
  <c r="G229" i="3" s="1"/>
  <c r="D229" i="3"/>
  <c r="F229" i="3" s="1"/>
  <c r="D230" i="3" l="1"/>
  <c r="B231" i="3"/>
  <c r="A230" i="3"/>
  <c r="E230" i="3"/>
  <c r="F230" i="3" s="1"/>
  <c r="C230" i="3"/>
  <c r="G230" i="3" l="1"/>
  <c r="E231" i="3"/>
  <c r="G231" i="3" s="1"/>
  <c r="C231" i="3"/>
  <c r="D231" i="3"/>
  <c r="F231" i="3" s="1"/>
  <c r="A231" i="3"/>
  <c r="B232" i="3"/>
  <c r="D232" i="3" l="1"/>
  <c r="C232" i="3"/>
  <c r="B233" i="3"/>
  <c r="E232" i="3"/>
  <c r="G232" i="3" s="1"/>
  <c r="A232" i="3"/>
  <c r="F232" i="3" l="1"/>
  <c r="E233" i="3"/>
  <c r="D233" i="3"/>
  <c r="C233" i="3"/>
  <c r="A233" i="3"/>
  <c r="B234" i="3"/>
  <c r="F233" i="3" l="1"/>
  <c r="G233" i="3"/>
  <c r="E234" i="3"/>
  <c r="B235" i="3"/>
  <c r="D234" i="3"/>
  <c r="F234" i="3" s="1"/>
  <c r="C234" i="3"/>
  <c r="A234" i="3"/>
  <c r="G234" i="3" l="1"/>
  <c r="B236" i="3"/>
  <c r="A235" i="3"/>
  <c r="D235" i="3"/>
  <c r="C235" i="3"/>
  <c r="E235" i="3"/>
  <c r="G235" i="3" l="1"/>
  <c r="F235" i="3"/>
  <c r="B237" i="3"/>
  <c r="E236" i="3"/>
  <c r="D236" i="3"/>
  <c r="F236" i="3" s="1"/>
  <c r="C236" i="3"/>
  <c r="G236" i="3" s="1"/>
  <c r="A236" i="3"/>
  <c r="C237" i="3" l="1"/>
  <c r="B238" i="3"/>
  <c r="A237" i="3"/>
  <c r="D237" i="3"/>
  <c r="E237" i="3"/>
  <c r="G237" i="3" s="1"/>
  <c r="F237" i="3" l="1"/>
  <c r="D238" i="3"/>
  <c r="A238" i="3"/>
  <c r="B239" i="3"/>
  <c r="E238" i="3"/>
  <c r="C238" i="3"/>
  <c r="F238" i="3" l="1"/>
  <c r="G238" i="3"/>
  <c r="C239" i="3" s="1"/>
  <c r="B240" i="3"/>
  <c r="A239" i="3"/>
  <c r="D239" i="3"/>
  <c r="E239" i="3"/>
  <c r="G239" i="3" l="1"/>
  <c r="F239" i="3"/>
  <c r="E240" i="3"/>
  <c r="B241" i="3"/>
  <c r="D240" i="3"/>
  <c r="F240" i="3" s="1"/>
  <c r="C240" i="3"/>
  <c r="A240" i="3"/>
  <c r="G240" i="3" l="1"/>
  <c r="C241" i="3" s="1"/>
  <c r="A241" i="3"/>
  <c r="D241" i="3"/>
  <c r="B242" i="3"/>
  <c r="E241" i="3"/>
  <c r="G241" i="3" l="1"/>
  <c r="C242" i="3" s="1"/>
  <c r="F241" i="3"/>
  <c r="D242" i="3"/>
  <c r="A242" i="3"/>
  <c r="B243" i="3"/>
  <c r="E242" i="3"/>
  <c r="G242" i="3" l="1"/>
  <c r="F242" i="3"/>
  <c r="E243" i="3"/>
  <c r="C243" i="3"/>
  <c r="D243" i="3"/>
  <c r="F243" i="3" s="1"/>
  <c r="A243" i="3"/>
  <c r="B244" i="3"/>
  <c r="G243" i="3"/>
  <c r="E244" i="3" l="1"/>
  <c r="D244" i="3"/>
  <c r="F244" i="3" s="1"/>
  <c r="B245" i="3"/>
  <c r="C244" i="3"/>
  <c r="A244" i="3"/>
  <c r="G244" i="3" l="1"/>
  <c r="A245" i="3"/>
  <c r="D245" i="3"/>
  <c r="C245" i="3"/>
  <c r="B246" i="3"/>
  <c r="E245" i="3"/>
  <c r="G245" i="3" l="1"/>
  <c r="C246" i="3" s="1"/>
  <c r="F245" i="3"/>
  <c r="A246" i="3"/>
  <c r="B247" i="3"/>
  <c r="E246" i="3"/>
  <c r="D246" i="3"/>
  <c r="F246" i="3" l="1"/>
  <c r="G246" i="3"/>
  <c r="B248" i="3"/>
  <c r="A247" i="3"/>
  <c r="E247" i="3"/>
  <c r="C247" i="3"/>
  <c r="D247" i="3"/>
  <c r="F247" i="3" s="1"/>
  <c r="G247" i="3" l="1"/>
  <c r="E248" i="3"/>
  <c r="D248" i="3"/>
  <c r="F248" i="3" s="1"/>
  <c r="B249" i="3"/>
  <c r="C248" i="3"/>
  <c r="G248" i="3" s="1"/>
  <c r="A248" i="3"/>
  <c r="C249" i="3" l="1"/>
  <c r="B250" i="3"/>
  <c r="E249" i="3"/>
  <c r="G249" i="3" s="1"/>
  <c r="D249" i="3"/>
  <c r="F249" i="3" s="1"/>
  <c r="A249" i="3"/>
  <c r="D250" i="3" l="1"/>
  <c r="B251" i="3"/>
  <c r="E250" i="3"/>
  <c r="C250" i="3"/>
  <c r="A250" i="3"/>
  <c r="G250" i="3" l="1"/>
  <c r="F250" i="3"/>
  <c r="E251" i="3"/>
  <c r="D251" i="3"/>
  <c r="F251" i="3" s="1"/>
  <c r="A251" i="3"/>
  <c r="C251" i="3"/>
  <c r="B252" i="3"/>
  <c r="G251" i="3" l="1"/>
  <c r="D252" i="3"/>
  <c r="C252" i="3"/>
  <c r="B253" i="3"/>
  <c r="E252" i="3"/>
  <c r="A252" i="3"/>
  <c r="G252" i="3" l="1"/>
  <c r="C253" i="3" s="1"/>
  <c r="F252" i="3"/>
  <c r="B254" i="3"/>
  <c r="E253" i="3"/>
  <c r="D253" i="3"/>
  <c r="F253" i="3" s="1"/>
  <c r="A253" i="3"/>
  <c r="G253" i="3" l="1"/>
  <c r="B255" i="3"/>
  <c r="A254" i="3"/>
  <c r="E254" i="3"/>
  <c r="D254" i="3"/>
  <c r="F254" i="3" s="1"/>
  <c r="C254" i="3"/>
  <c r="G254" i="3" s="1"/>
  <c r="B256" i="3" l="1"/>
  <c r="A255" i="3"/>
  <c r="D255" i="3"/>
  <c r="E255" i="3"/>
  <c r="C255" i="3"/>
  <c r="F255" i="3" l="1"/>
  <c r="G255" i="3"/>
  <c r="D256" i="3"/>
  <c r="C256" i="3"/>
  <c r="B257" i="3"/>
  <c r="E256" i="3"/>
  <c r="G256" i="3" s="1"/>
  <c r="A256" i="3"/>
  <c r="F256" i="3" l="1"/>
  <c r="C257" i="3"/>
  <c r="E257" i="3"/>
  <c r="G257" i="3" s="1"/>
  <c r="B258" i="3"/>
  <c r="D257" i="3"/>
  <c r="F257" i="3" s="1"/>
  <c r="A257" i="3"/>
  <c r="D258" i="3" l="1"/>
  <c r="A258" i="3"/>
  <c r="B259" i="3"/>
  <c r="E258" i="3"/>
  <c r="F258" i="3" s="1"/>
  <c r="C258" i="3"/>
  <c r="G258" i="3" l="1"/>
  <c r="E259" i="3"/>
  <c r="G259" i="3" s="1"/>
  <c r="C259" i="3"/>
  <c r="A259" i="3"/>
  <c r="B260" i="3"/>
  <c r="D259" i="3"/>
  <c r="F259" i="3" l="1"/>
  <c r="E260" i="3"/>
  <c r="C260" i="3"/>
  <c r="A260" i="3"/>
  <c r="B261" i="3"/>
  <c r="D260" i="3"/>
  <c r="F260" i="3" s="1"/>
  <c r="G260" i="3" l="1"/>
  <c r="B262" i="3"/>
  <c r="E261" i="3"/>
  <c r="D261" i="3"/>
  <c r="F261" i="3" s="1"/>
  <c r="C261" i="3"/>
  <c r="A261" i="3"/>
  <c r="G261" i="3" l="1"/>
  <c r="B263" i="3"/>
  <c r="D262" i="3"/>
  <c r="C262" i="3"/>
  <c r="A262" i="3"/>
  <c r="E262" i="3"/>
  <c r="F262" i="3" s="1"/>
  <c r="G262" i="3" l="1"/>
  <c r="C263" i="3" s="1"/>
  <c r="B264" i="3"/>
  <c r="A263" i="3"/>
  <c r="E263" i="3"/>
  <c r="D263" i="3"/>
  <c r="F263" i="3" s="1"/>
  <c r="G263" i="3" l="1"/>
  <c r="C264" i="3" s="1"/>
  <c r="B265" i="3"/>
  <c r="A264" i="3"/>
  <c r="E264" i="3"/>
  <c r="D264" i="3"/>
  <c r="F264" i="3" s="1"/>
  <c r="G264" i="3" l="1"/>
  <c r="C265" i="3"/>
  <c r="A265" i="3"/>
  <c r="B266" i="3"/>
  <c r="E265" i="3"/>
  <c r="G265" i="3" s="1"/>
  <c r="D265" i="3"/>
  <c r="F265" i="3" l="1"/>
  <c r="D266" i="3"/>
  <c r="C266" i="3"/>
  <c r="B267" i="3"/>
  <c r="A266" i="3"/>
  <c r="E266" i="3"/>
  <c r="G266" i="3" s="1"/>
  <c r="F266" i="3" l="1"/>
  <c r="E267" i="3"/>
  <c r="D267" i="3"/>
  <c r="C267" i="3"/>
  <c r="G267" i="3" s="1"/>
  <c r="A267" i="3"/>
  <c r="B268" i="3"/>
  <c r="F267" i="3"/>
  <c r="E268" i="3" l="1"/>
  <c r="C268" i="3"/>
  <c r="D268" i="3"/>
  <c r="F268" i="3" s="1"/>
  <c r="A268" i="3"/>
  <c r="B269" i="3"/>
  <c r="G268" i="3"/>
  <c r="E269" i="3" l="1"/>
  <c r="D269" i="3"/>
  <c r="F269" i="3" s="1"/>
  <c r="B270" i="3"/>
  <c r="C269" i="3"/>
  <c r="A269" i="3"/>
  <c r="G269" i="3" l="1"/>
  <c r="E270" i="3"/>
  <c r="D270" i="3"/>
  <c r="F270" i="3" s="1"/>
  <c r="A270" i="3"/>
  <c r="B271" i="3"/>
  <c r="C270" i="3"/>
  <c r="G270" i="3" s="1"/>
  <c r="B272" i="3" l="1"/>
  <c r="A271" i="3"/>
  <c r="E271" i="3"/>
  <c r="D271" i="3"/>
  <c r="C271" i="3"/>
  <c r="F271" i="3" l="1"/>
  <c r="G271" i="3"/>
  <c r="B273" i="3"/>
  <c r="A272" i="3"/>
  <c r="D272" i="3"/>
  <c r="C272" i="3"/>
  <c r="E272" i="3"/>
  <c r="F272" i="3" l="1"/>
  <c r="G272" i="3"/>
  <c r="C273" i="3" s="1"/>
  <c r="B274" i="3"/>
  <c r="A273" i="3"/>
  <c r="E273" i="3"/>
  <c r="D273" i="3"/>
  <c r="F273" i="3" s="1"/>
  <c r="G273" i="3" l="1"/>
  <c r="C274" i="3" s="1"/>
  <c r="D274" i="3"/>
  <c r="B275" i="3"/>
  <c r="A274" i="3"/>
  <c r="E274" i="3"/>
  <c r="F274" i="3" l="1"/>
  <c r="E275" i="3"/>
  <c r="D275" i="3"/>
  <c r="F275" i="3" s="1"/>
  <c r="A275" i="3"/>
  <c r="B276" i="3"/>
  <c r="G274" i="3"/>
  <c r="C275" i="3" s="1"/>
  <c r="G275" i="3" s="1"/>
  <c r="E276" i="3" l="1"/>
  <c r="D276" i="3"/>
  <c r="F276" i="3" s="1"/>
  <c r="C276" i="3"/>
  <c r="G276" i="3" s="1"/>
  <c r="B277" i="3"/>
  <c r="A276" i="3"/>
  <c r="E277" i="3" l="1"/>
  <c r="D277" i="3"/>
  <c r="F277" i="3" s="1"/>
  <c r="C277" i="3"/>
  <c r="G277" i="3" s="1"/>
  <c r="A277" i="3"/>
  <c r="B278" i="3"/>
  <c r="E278" i="3" l="1"/>
  <c r="B279" i="3"/>
  <c r="A278" i="3"/>
  <c r="D278" i="3"/>
  <c r="F278" i="3" s="1"/>
  <c r="C278" i="3"/>
  <c r="G278" i="3" s="1"/>
  <c r="B280" i="3" l="1"/>
  <c r="A279" i="3"/>
  <c r="E279" i="3"/>
  <c r="C279" i="3"/>
  <c r="D279" i="3"/>
  <c r="F279" i="3" s="1"/>
  <c r="G279" i="3" l="1"/>
  <c r="B281" i="3"/>
  <c r="A280" i="3"/>
  <c r="E280" i="3"/>
  <c r="D280" i="3"/>
  <c r="C280" i="3"/>
  <c r="F280" i="3" l="1"/>
  <c r="G280" i="3"/>
  <c r="C281" i="3" s="1"/>
  <c r="B282" i="3"/>
  <c r="A281" i="3"/>
  <c r="E281" i="3"/>
  <c r="D281" i="3"/>
  <c r="F281" i="3" s="1"/>
  <c r="G281" i="3" l="1"/>
  <c r="C282" i="3" s="1"/>
  <c r="D282" i="3"/>
  <c r="B283" i="3"/>
  <c r="A282" i="3"/>
  <c r="E282" i="3"/>
  <c r="F282" i="3" s="1"/>
  <c r="E283" i="3" l="1"/>
  <c r="D283" i="3"/>
  <c r="F283" i="3" s="1"/>
  <c r="B284" i="3"/>
  <c r="A283" i="3"/>
  <c r="G282" i="3"/>
  <c r="C283" i="3" s="1"/>
  <c r="G283" i="3" l="1"/>
  <c r="E284" i="3"/>
  <c r="D284" i="3"/>
  <c r="F284" i="3" s="1"/>
  <c r="C284" i="3"/>
  <c r="G284" i="3" s="1"/>
  <c r="B285" i="3"/>
  <c r="A284" i="3"/>
  <c r="E285" i="3" l="1"/>
  <c r="D285" i="3"/>
  <c r="F285" i="3" s="1"/>
  <c r="B286" i="3"/>
  <c r="A285" i="3"/>
  <c r="C285" i="3"/>
  <c r="G285" i="3" s="1"/>
  <c r="B287" i="3" l="1"/>
  <c r="E286" i="3"/>
  <c r="D286" i="3"/>
  <c r="A286" i="3"/>
  <c r="C286" i="3"/>
  <c r="F286" i="3" l="1"/>
  <c r="G286" i="3"/>
  <c r="B288" i="3"/>
  <c r="A287" i="3"/>
  <c r="C287" i="3"/>
  <c r="E287" i="3"/>
  <c r="G287" i="3" s="1"/>
  <c r="D287" i="3"/>
  <c r="F287" i="3" s="1"/>
  <c r="D288" i="3" l="1"/>
  <c r="C288" i="3"/>
  <c r="B289" i="3"/>
  <c r="A288" i="3"/>
  <c r="E288" i="3"/>
  <c r="F288" i="3" s="1"/>
  <c r="G288" i="3" l="1"/>
  <c r="E289" i="3"/>
  <c r="D289" i="3"/>
  <c r="C289" i="3"/>
  <c r="A289" i="3"/>
  <c r="B290" i="3"/>
  <c r="G289" i="3"/>
  <c r="F289" i="3"/>
  <c r="E290" i="3" l="1"/>
  <c r="D290" i="3"/>
  <c r="F290" i="3" s="1"/>
  <c r="C290" i="3"/>
  <c r="B291" i="3"/>
  <c r="A290" i="3"/>
  <c r="G290" i="3" l="1"/>
  <c r="E291" i="3"/>
  <c r="D291" i="3"/>
  <c r="F291" i="3" s="1"/>
  <c r="C291" i="3"/>
  <c r="A291" i="3"/>
  <c r="B292" i="3"/>
  <c r="G291" i="3" l="1"/>
  <c r="C292" i="3" s="1"/>
  <c r="E292" i="3"/>
  <c r="B293" i="3"/>
  <c r="A292" i="3"/>
  <c r="D292" i="3"/>
  <c r="F292" i="3" s="1"/>
  <c r="G292" i="3" l="1"/>
  <c r="B294" i="3"/>
  <c r="A293" i="3"/>
  <c r="E293" i="3"/>
  <c r="D293" i="3"/>
  <c r="F293" i="3" s="1"/>
  <c r="C293" i="3"/>
  <c r="G293" i="3" s="1"/>
  <c r="B295" i="3" l="1"/>
  <c r="A294" i="3"/>
  <c r="D294" i="3"/>
  <c r="C294" i="3"/>
  <c r="E294" i="3"/>
  <c r="G294" i="3" l="1"/>
  <c r="F294" i="3"/>
  <c r="C295" i="3"/>
  <c r="B296" i="3"/>
  <c r="A295" i="3"/>
  <c r="E295" i="3"/>
  <c r="G295" i="3" s="1"/>
  <c r="D295" i="3"/>
  <c r="F295" i="3" s="1"/>
  <c r="D296" i="3" l="1"/>
  <c r="C296" i="3"/>
  <c r="B297" i="3"/>
  <c r="A296" i="3"/>
  <c r="E296" i="3"/>
  <c r="F296" i="3" s="1"/>
  <c r="G296" i="3" l="1"/>
  <c r="E297" i="3"/>
  <c r="D297" i="3"/>
  <c r="C297" i="3"/>
  <c r="B298" i="3"/>
  <c r="A297" i="3"/>
  <c r="G297" i="3" l="1"/>
  <c r="F297" i="3"/>
  <c r="E298" i="3"/>
  <c r="D298" i="3"/>
  <c r="F298" i="3" s="1"/>
  <c r="C298" i="3"/>
  <c r="G298" i="3" s="1"/>
  <c r="A298" i="3"/>
  <c r="B299" i="3"/>
  <c r="E299" i="3" l="1"/>
  <c r="D299" i="3"/>
  <c r="F299" i="3" s="1"/>
  <c r="B300" i="3"/>
  <c r="C299" i="3"/>
  <c r="A299" i="3"/>
  <c r="G299" i="3" l="1"/>
  <c r="C300" i="3" s="1"/>
  <c r="E300" i="3"/>
  <c r="D300" i="3"/>
  <c r="F300" i="3" s="1"/>
  <c r="A300" i="3"/>
  <c r="B301" i="3"/>
  <c r="G300" i="3" l="1"/>
  <c r="B302" i="3"/>
  <c r="A301" i="3"/>
  <c r="E301" i="3"/>
  <c r="D301" i="3"/>
  <c r="F301" i="3" s="1"/>
  <c r="C301" i="3"/>
  <c r="G301" i="3" s="1"/>
  <c r="B303" i="3" l="1"/>
  <c r="A302" i="3"/>
  <c r="E302" i="3"/>
  <c r="D302" i="3"/>
  <c r="F302" i="3" s="1"/>
  <c r="C302" i="3"/>
  <c r="G302" i="3" s="1"/>
  <c r="C303" i="3" l="1"/>
  <c r="B304" i="3"/>
  <c r="A303" i="3"/>
  <c r="E303" i="3"/>
  <c r="G303" i="3" s="1"/>
  <c r="D303" i="3"/>
  <c r="F303" i="3" s="1"/>
  <c r="D304" i="3" l="1"/>
  <c r="C304" i="3"/>
  <c r="B305" i="3"/>
  <c r="A304" i="3"/>
  <c r="E304" i="3"/>
  <c r="G304" i="3" s="1"/>
  <c r="F304" i="3" l="1"/>
  <c r="E305" i="3"/>
  <c r="D305" i="3"/>
  <c r="F305" i="3" s="1"/>
  <c r="C305" i="3"/>
  <c r="A305" i="3"/>
  <c r="G305" i="3"/>
  <c r="B306" i="3"/>
  <c r="E306" i="3" l="1"/>
  <c r="D306" i="3"/>
  <c r="F306" i="3" s="1"/>
  <c r="C306" i="3"/>
  <c r="B307" i="3"/>
  <c r="G306" i="3"/>
  <c r="A306" i="3"/>
  <c r="E307" i="3" l="1"/>
  <c r="D307" i="3"/>
  <c r="C307" i="3"/>
  <c r="A307" i="3"/>
  <c r="B308" i="3"/>
  <c r="F307" i="3" l="1"/>
  <c r="G307" i="3"/>
  <c r="E308" i="3"/>
  <c r="B309" i="3"/>
  <c r="D308" i="3"/>
  <c r="F308" i="3" s="1"/>
  <c r="A308" i="3"/>
  <c r="C308" i="3"/>
  <c r="G308" i="3" s="1"/>
  <c r="B310" i="3" l="1"/>
  <c r="A309" i="3"/>
  <c r="E309" i="3"/>
  <c r="D309" i="3"/>
  <c r="F309" i="3" s="1"/>
  <c r="C309" i="3"/>
  <c r="G309" i="3" l="1"/>
  <c r="B311" i="3"/>
  <c r="A310" i="3"/>
  <c r="E310" i="3"/>
  <c r="D310" i="3"/>
  <c r="F310" i="3" s="1"/>
  <c r="C310" i="3"/>
  <c r="G310" i="3" l="1"/>
  <c r="C311" i="3"/>
  <c r="B312" i="3"/>
  <c r="A311" i="3"/>
  <c r="E311" i="3"/>
  <c r="G311" i="3" s="1"/>
  <c r="D311" i="3"/>
  <c r="F311" i="3" l="1"/>
  <c r="D312" i="3"/>
  <c r="C312" i="3"/>
  <c r="B313" i="3"/>
  <c r="A312" i="3"/>
  <c r="E312" i="3"/>
  <c r="F312" i="3" s="1"/>
  <c r="G312" i="3" l="1"/>
  <c r="E313" i="3"/>
  <c r="D313" i="3"/>
  <c r="F313" i="3" s="1"/>
  <c r="C313" i="3"/>
  <c r="B314" i="3"/>
  <c r="A313" i="3"/>
  <c r="G313" i="3" l="1"/>
  <c r="E314" i="3"/>
  <c r="D314" i="3"/>
  <c r="F314" i="3" s="1"/>
  <c r="C314" i="3"/>
  <c r="A314" i="3"/>
  <c r="B315" i="3"/>
  <c r="G314" i="3"/>
  <c r="E315" i="3" l="1"/>
  <c r="D315" i="3"/>
  <c r="F315" i="3" s="1"/>
  <c r="B316" i="3"/>
  <c r="C315" i="3"/>
  <c r="G315" i="3" s="1"/>
  <c r="A315" i="3"/>
  <c r="E316" i="3" l="1"/>
  <c r="D316" i="3"/>
  <c r="F316" i="3" s="1"/>
  <c r="C316" i="3"/>
  <c r="G316" i="3" s="1"/>
  <c r="A316" i="3"/>
  <c r="B317" i="3"/>
  <c r="B318" i="3" l="1"/>
  <c r="A317" i="3"/>
  <c r="E317" i="3"/>
  <c r="C317" i="3"/>
  <c r="D317" i="3"/>
  <c r="F317" i="3" l="1"/>
  <c r="G317" i="3"/>
  <c r="B319" i="3"/>
  <c r="A318" i="3"/>
  <c r="E318" i="3"/>
  <c r="D318" i="3"/>
  <c r="C318" i="3"/>
  <c r="F318" i="3" l="1"/>
  <c r="G318" i="3"/>
  <c r="C319" i="3" s="1"/>
  <c r="B320" i="3"/>
  <c r="A319" i="3"/>
  <c r="E319" i="3"/>
  <c r="D319" i="3"/>
  <c r="F319" i="3" s="1"/>
  <c r="G319" i="3" l="1"/>
  <c r="D320" i="3"/>
  <c r="C320" i="3"/>
  <c r="B321" i="3"/>
  <c r="A320" i="3"/>
  <c r="E320" i="3"/>
  <c r="F320" i="3" s="1"/>
  <c r="E321" i="3" l="1"/>
  <c r="D321" i="3"/>
  <c r="A321" i="3"/>
  <c r="B322" i="3"/>
  <c r="G320" i="3"/>
  <c r="C321" i="3" s="1"/>
  <c r="F321" i="3" l="1"/>
  <c r="G321" i="3"/>
  <c r="E322" i="3"/>
  <c r="D322" i="3"/>
  <c r="C322" i="3"/>
  <c r="B323" i="3"/>
  <c r="A322" i="3"/>
  <c r="F322" i="3" l="1"/>
  <c r="G322" i="3"/>
  <c r="E323" i="3"/>
  <c r="D323" i="3"/>
  <c r="F323" i="3" s="1"/>
  <c r="C323" i="3"/>
  <c r="A323" i="3"/>
  <c r="B324" i="3"/>
  <c r="G323" i="3" l="1"/>
  <c r="E324" i="3"/>
  <c r="B325" i="3"/>
  <c r="D324" i="3"/>
  <c r="F324" i="3" s="1"/>
  <c r="C324" i="3"/>
  <c r="G324" i="3" s="1"/>
  <c r="A324" i="3"/>
  <c r="B326" i="3" l="1"/>
  <c r="A325" i="3"/>
  <c r="E325" i="3"/>
  <c r="D325" i="3"/>
  <c r="F325" i="3" s="1"/>
  <c r="C325" i="3"/>
  <c r="G325" i="3" s="1"/>
  <c r="B327" i="3" l="1"/>
  <c r="A326" i="3"/>
  <c r="D326" i="3"/>
  <c r="C326" i="3"/>
  <c r="E326" i="3"/>
  <c r="G326" i="3" l="1"/>
  <c r="C327" i="3" s="1"/>
  <c r="F326" i="3"/>
  <c r="B328" i="3"/>
  <c r="A327" i="3"/>
  <c r="E327" i="3"/>
  <c r="D327" i="3"/>
  <c r="F327" i="3" s="1"/>
  <c r="G327" i="3" l="1"/>
  <c r="C328" i="3" s="1"/>
  <c r="D328" i="3"/>
  <c r="B329" i="3"/>
  <c r="A328" i="3"/>
  <c r="E328" i="3"/>
  <c r="G328" i="3" l="1"/>
  <c r="F328" i="3"/>
  <c r="E329" i="3"/>
  <c r="D329" i="3"/>
  <c r="F329" i="3" s="1"/>
  <c r="C329" i="3"/>
  <c r="G329" i="3" s="1"/>
  <c r="B330" i="3"/>
  <c r="A329" i="3"/>
  <c r="E330" i="3" l="1"/>
  <c r="D330" i="3"/>
  <c r="C330" i="3"/>
  <c r="A330" i="3"/>
  <c r="B331" i="3"/>
  <c r="G330" i="3" l="1"/>
  <c r="F330" i="3"/>
  <c r="E331" i="3"/>
  <c r="D331" i="3"/>
  <c r="F331" i="3" s="1"/>
  <c r="B332" i="3"/>
  <c r="C331" i="3"/>
  <c r="A331" i="3"/>
  <c r="G331" i="3" l="1"/>
  <c r="E332" i="3"/>
  <c r="D332" i="3"/>
  <c r="F332" i="3" s="1"/>
  <c r="C332" i="3"/>
  <c r="A332" i="3"/>
  <c r="B333" i="3"/>
  <c r="G332" i="3" l="1"/>
  <c r="C333" i="3" s="1"/>
  <c r="B334" i="3"/>
  <c r="A333" i="3"/>
  <c r="E333" i="3"/>
  <c r="D333" i="3"/>
  <c r="F333" i="3" l="1"/>
  <c r="G333" i="3"/>
  <c r="B335" i="3"/>
  <c r="A334" i="3"/>
  <c r="E334" i="3"/>
  <c r="D334" i="3"/>
  <c r="C334" i="3"/>
  <c r="F334" i="3" l="1"/>
  <c r="G334" i="3"/>
  <c r="C335" i="3" s="1"/>
  <c r="B336" i="3"/>
  <c r="A335" i="3"/>
  <c r="E335" i="3"/>
  <c r="D335" i="3"/>
  <c r="F335" i="3" s="1"/>
  <c r="G335" i="3" l="1"/>
  <c r="C336" i="3" s="1"/>
  <c r="D336" i="3"/>
  <c r="B337" i="3"/>
  <c r="A336" i="3"/>
  <c r="E336" i="3"/>
  <c r="G336" i="3" l="1"/>
  <c r="F336" i="3"/>
  <c r="E337" i="3"/>
  <c r="D337" i="3"/>
  <c r="F337" i="3" s="1"/>
  <c r="C337" i="3"/>
  <c r="A337" i="3"/>
  <c r="B338" i="3"/>
  <c r="G337" i="3" l="1"/>
  <c r="E338" i="3"/>
  <c r="D338" i="3"/>
  <c r="C338" i="3"/>
  <c r="G338" i="3" s="1"/>
  <c r="B339" i="3"/>
  <c r="A338" i="3"/>
  <c r="F338" i="3" l="1"/>
  <c r="E339" i="3"/>
  <c r="D339" i="3"/>
  <c r="F339" i="3" s="1"/>
  <c r="C339" i="3"/>
  <c r="A339" i="3"/>
  <c r="B340" i="3"/>
  <c r="G339" i="3" l="1"/>
  <c r="E340" i="3"/>
  <c r="B341" i="3"/>
  <c r="D340" i="3"/>
  <c r="F340" i="3" s="1"/>
  <c r="A340" i="3"/>
  <c r="C340" i="3"/>
  <c r="G340" i="3" l="1"/>
  <c r="E341" i="3"/>
  <c r="A341" i="3"/>
  <c r="B342" i="3"/>
  <c r="D341" i="3"/>
  <c r="F341" i="3" s="1"/>
  <c r="C341" i="3"/>
  <c r="G341" i="3" l="1"/>
  <c r="C342" i="3" s="1"/>
  <c r="D342" i="3"/>
  <c r="A342" i="3"/>
  <c r="E342" i="3"/>
  <c r="B343" i="3"/>
  <c r="G342" i="3" l="1"/>
  <c r="F342" i="3"/>
  <c r="E343" i="3"/>
  <c r="B344" i="3"/>
  <c r="D343" i="3"/>
  <c r="F343" i="3" s="1"/>
  <c r="A343" i="3"/>
  <c r="C343" i="3"/>
  <c r="G343" i="3" l="1"/>
  <c r="B345" i="3"/>
  <c r="A344" i="3"/>
  <c r="C344" i="3"/>
  <c r="E344" i="3"/>
  <c r="D344" i="3"/>
  <c r="F344" i="3" l="1"/>
  <c r="G344" i="3"/>
  <c r="C345" i="3" s="1"/>
  <c r="B346" i="3"/>
  <c r="A345" i="3"/>
  <c r="E345" i="3"/>
  <c r="D345" i="3"/>
  <c r="F345" i="3" s="1"/>
  <c r="G345" i="3" l="1"/>
  <c r="C346" i="3"/>
  <c r="A346" i="3"/>
  <c r="B347" i="3"/>
  <c r="E346" i="3"/>
  <c r="G346" i="3" s="1"/>
  <c r="D346" i="3"/>
  <c r="F346" i="3" s="1"/>
  <c r="D347" i="3" l="1"/>
  <c r="C347" i="3"/>
  <c r="B348" i="3"/>
  <c r="A347" i="3"/>
  <c r="E347" i="3"/>
  <c r="G347" i="3" s="1"/>
  <c r="F347" i="3" l="1"/>
  <c r="E348" i="3"/>
  <c r="D348" i="3"/>
  <c r="F348" i="3" s="1"/>
  <c r="A348" i="3"/>
  <c r="B349" i="3"/>
  <c r="C348" i="3"/>
  <c r="G348" i="3" l="1"/>
  <c r="E349" i="3"/>
  <c r="C349" i="3"/>
  <c r="B350" i="3"/>
  <c r="A349" i="3"/>
  <c r="D349" i="3"/>
  <c r="F349" i="3" s="1"/>
  <c r="G349" i="3" l="1"/>
  <c r="D350" i="3"/>
  <c r="C350" i="3"/>
  <c r="A350" i="3"/>
  <c r="B351" i="3"/>
  <c r="E350" i="3"/>
  <c r="G350" i="3" l="1"/>
  <c r="F350" i="3"/>
  <c r="E351" i="3"/>
  <c r="G351" i="3" s="1"/>
  <c r="C351" i="3"/>
  <c r="B352" i="3"/>
  <c r="D351" i="3"/>
  <c r="F351" i="3" s="1"/>
  <c r="A351" i="3"/>
  <c r="B353" i="3" l="1"/>
  <c r="A352" i="3"/>
  <c r="D352" i="3"/>
  <c r="E352" i="3"/>
  <c r="C352" i="3"/>
  <c r="G352" i="3" l="1"/>
  <c r="C353" i="3" s="1"/>
  <c r="F352" i="3"/>
  <c r="B354" i="3"/>
  <c r="A353" i="3"/>
  <c r="E353" i="3"/>
  <c r="D353" i="3"/>
  <c r="F353" i="3" s="1"/>
  <c r="G353" i="3" l="1"/>
  <c r="C354" i="3"/>
  <c r="E354" i="3"/>
  <c r="D354" i="3"/>
  <c r="A354" i="3"/>
  <c r="B355" i="3"/>
  <c r="F354" i="3" l="1"/>
  <c r="G354" i="3"/>
  <c r="C355" i="3" s="1"/>
  <c r="D355" i="3"/>
  <c r="B356" i="3"/>
  <c r="A355" i="3"/>
  <c r="E355" i="3"/>
  <c r="G355" i="3" l="1"/>
  <c r="F355" i="3"/>
  <c r="E356" i="3"/>
  <c r="D356" i="3"/>
  <c r="B357" i="3"/>
  <c r="C356" i="3"/>
  <c r="A356" i="3"/>
  <c r="G356" i="3" l="1"/>
  <c r="F356" i="3"/>
  <c r="E357" i="3"/>
  <c r="G357" i="3" s="1"/>
  <c r="C357" i="3"/>
  <c r="B358" i="3"/>
  <c r="A357" i="3"/>
  <c r="D357" i="3"/>
  <c r="F357" i="3" s="1"/>
  <c r="D358" i="3" l="1"/>
  <c r="B359" i="3"/>
  <c r="E358" i="3"/>
  <c r="C358" i="3"/>
  <c r="A358" i="3"/>
  <c r="G358" i="3" l="1"/>
  <c r="F358" i="3"/>
  <c r="E359" i="3"/>
  <c r="C359" i="3"/>
  <c r="D359" i="3"/>
  <c r="F359" i="3" s="1"/>
  <c r="A359" i="3"/>
  <c r="B360" i="3"/>
  <c r="G359" i="3" l="1"/>
  <c r="B361" i="3"/>
  <c r="A360" i="3"/>
  <c r="D360" i="3"/>
  <c r="E360" i="3"/>
  <c r="C360" i="3"/>
  <c r="G360" i="3" l="1"/>
  <c r="C361" i="3" s="1"/>
  <c r="F360" i="3"/>
  <c r="B362" i="3"/>
  <c r="A361" i="3"/>
  <c r="E361" i="3"/>
  <c r="D361" i="3"/>
  <c r="F361" i="3" s="1"/>
  <c r="G361" i="3" l="1"/>
  <c r="C362" i="3" s="1"/>
  <c r="B363" i="3"/>
  <c r="E362" i="3"/>
  <c r="D362" i="3"/>
  <c r="F362" i="3" s="1"/>
  <c r="A362" i="3"/>
  <c r="G362" i="3" l="1"/>
  <c r="D363" i="3"/>
  <c r="C363" i="3"/>
  <c r="B364" i="3"/>
  <c r="A363" i="3"/>
  <c r="E363" i="3"/>
  <c r="F363" i="3" s="1"/>
  <c r="G363" i="3" l="1"/>
  <c r="C364" i="3" s="1"/>
  <c r="E364" i="3"/>
  <c r="D364" i="3"/>
  <c r="A364" i="3"/>
  <c r="B365" i="3"/>
  <c r="G364" i="3" l="1"/>
  <c r="F364" i="3"/>
  <c r="E365" i="3"/>
  <c r="C365" i="3"/>
  <c r="B366" i="3"/>
  <c r="A365" i="3"/>
  <c r="D365" i="3"/>
  <c r="F365" i="3" s="1"/>
  <c r="G365" i="3" l="1"/>
  <c r="D366" i="3"/>
  <c r="C366" i="3"/>
  <c r="A366" i="3"/>
  <c r="B367" i="3"/>
  <c r="E366" i="3"/>
  <c r="G366" i="3" l="1"/>
  <c r="F366" i="3"/>
  <c r="E367" i="3"/>
  <c r="C367" i="3"/>
  <c r="B368" i="3"/>
  <c r="D367" i="3"/>
  <c r="A367" i="3"/>
  <c r="G367" i="3" l="1"/>
  <c r="F367" i="3"/>
  <c r="B369" i="3"/>
  <c r="A368" i="3"/>
  <c r="D368" i="3"/>
  <c r="E368" i="3"/>
  <c r="C368" i="3"/>
  <c r="G368" i="3" l="1"/>
  <c r="F368" i="3"/>
  <c r="B370" i="3"/>
  <c r="A369" i="3"/>
  <c r="E369" i="3"/>
  <c r="D369" i="3"/>
  <c r="F369" i="3" s="1"/>
  <c r="C369" i="3"/>
  <c r="G369" i="3" l="1"/>
  <c r="C370" i="3" s="1"/>
  <c r="E370" i="3"/>
  <c r="D370" i="3"/>
  <c r="F370" i="3" s="1"/>
  <c r="A370" i="3"/>
  <c r="B371" i="3"/>
  <c r="G370" i="3" l="1"/>
  <c r="D371" i="3"/>
  <c r="C371" i="3"/>
  <c r="B372" i="3"/>
  <c r="A371" i="3"/>
  <c r="E371" i="3"/>
  <c r="G371" i="3" s="1"/>
  <c r="F371" i="3" l="1"/>
  <c r="E372" i="3"/>
  <c r="D372" i="3"/>
  <c r="B373" i="3"/>
  <c r="C372" i="3"/>
  <c r="A372" i="3"/>
  <c r="F372" i="3" l="1"/>
  <c r="G372" i="3"/>
  <c r="E373" i="3"/>
  <c r="G373" i="3" s="1"/>
  <c r="C373" i="3"/>
  <c r="B374" i="3"/>
  <c r="A373" i="3"/>
  <c r="D373" i="3"/>
  <c r="F373" i="3" l="1"/>
  <c r="D374" i="3"/>
  <c r="B375" i="3"/>
  <c r="E374" i="3"/>
  <c r="C374" i="3"/>
  <c r="A374" i="3"/>
  <c r="G374" i="3" l="1"/>
  <c r="F374" i="3"/>
  <c r="G375" i="3"/>
  <c r="E375" i="3"/>
  <c r="C375" i="3"/>
  <c r="D375" i="3"/>
  <c r="A375" i="3"/>
  <c r="B376" i="3"/>
  <c r="F375" i="3"/>
  <c r="B377" i="3" l="1"/>
  <c r="A376" i="3"/>
  <c r="F376" i="3"/>
  <c r="D376" i="3"/>
  <c r="G376" i="3"/>
  <c r="E376" i="3"/>
  <c r="C376" i="3"/>
  <c r="B378" i="3" l="1"/>
  <c r="A377" i="3"/>
  <c r="G377" i="3"/>
  <c r="E377" i="3"/>
  <c r="F377" i="3"/>
  <c r="D377" i="3"/>
  <c r="C377" i="3"/>
  <c r="C378" i="3" l="1"/>
  <c r="F378" i="3"/>
  <c r="B379" i="3"/>
  <c r="G378" i="3"/>
  <c r="E378" i="3"/>
  <c r="D378" i="3"/>
  <c r="A378" i="3"/>
  <c r="D379" i="3" l="1"/>
  <c r="C379" i="3"/>
  <c r="B380" i="3"/>
  <c r="A379" i="3"/>
  <c r="G379" i="3"/>
  <c r="F379" i="3"/>
  <c r="E379" i="3"/>
  <c r="E380" i="3" l="1"/>
  <c r="D380" i="3"/>
  <c r="A380" i="3"/>
  <c r="B381" i="3"/>
  <c r="G380" i="3"/>
  <c r="F380" i="3"/>
  <c r="C380" i="3"/>
  <c r="F381" i="3" l="1"/>
  <c r="E381" i="3"/>
  <c r="C381" i="3"/>
  <c r="B382" i="3"/>
  <c r="A381" i="3"/>
  <c r="G381" i="3"/>
  <c r="D381" i="3"/>
  <c r="G382" i="3" l="1"/>
  <c r="F382" i="3"/>
  <c r="E382" i="3"/>
  <c r="D382" i="3"/>
  <c r="C382" i="3"/>
  <c r="A382" i="3"/>
  <c r="B383" i="3"/>
  <c r="G383" i="3" l="1"/>
  <c r="F383" i="3"/>
  <c r="E383" i="3"/>
  <c r="C383" i="3"/>
  <c r="B384" i="3"/>
  <c r="A383" i="3"/>
  <c r="D383" i="3"/>
  <c r="B385" i="3" l="1"/>
  <c r="A384" i="3"/>
  <c r="G384" i="3"/>
  <c r="F384" i="3"/>
  <c r="D384" i="3"/>
  <c r="E384" i="3"/>
  <c r="C384" i="3"/>
  <c r="B386" i="3" l="1"/>
  <c r="A385" i="3"/>
  <c r="G385" i="3"/>
  <c r="E385" i="3"/>
  <c r="D385" i="3"/>
  <c r="C385" i="3"/>
  <c r="F385" i="3"/>
  <c r="C386" i="3" l="1"/>
  <c r="B387" i="3"/>
  <c r="A386" i="3"/>
  <c r="F386" i="3"/>
  <c r="G386" i="3"/>
  <c r="E386" i="3"/>
  <c r="D386" i="3"/>
  <c r="D387" i="3" l="1"/>
  <c r="C387" i="3"/>
  <c r="B388" i="3"/>
  <c r="A387" i="3"/>
  <c r="G387" i="3"/>
  <c r="F387" i="3"/>
  <c r="E387" i="3"/>
  <c r="E388" i="3" l="1"/>
  <c r="D388" i="3"/>
  <c r="C388" i="3"/>
  <c r="F388" i="3"/>
  <c r="A388" i="3"/>
  <c r="G388" i="3"/>
  <c r="B389" i="3"/>
  <c r="F389" i="3" l="1"/>
  <c r="E389" i="3"/>
  <c r="D389" i="3"/>
  <c r="C389" i="3"/>
  <c r="B390" i="3"/>
  <c r="A389" i="3"/>
  <c r="G389" i="3"/>
  <c r="G390" i="3" l="1"/>
  <c r="F390" i="3"/>
  <c r="E390" i="3"/>
  <c r="D390" i="3"/>
  <c r="B391" i="3"/>
  <c r="C390" i="3"/>
  <c r="A390" i="3"/>
  <c r="G391" i="3" l="1"/>
  <c r="F391" i="3"/>
  <c r="E391" i="3"/>
  <c r="C391" i="3"/>
  <c r="D391" i="3"/>
  <c r="A391" i="3"/>
  <c r="B392" i="3"/>
  <c r="B393" i="3" l="1"/>
  <c r="A392" i="3"/>
  <c r="G392" i="3"/>
  <c r="F392" i="3"/>
  <c r="D392" i="3"/>
  <c r="E392" i="3"/>
  <c r="C392" i="3"/>
  <c r="B394" i="3" l="1"/>
  <c r="A393" i="3"/>
  <c r="G393" i="3"/>
  <c r="E393" i="3"/>
  <c r="F393" i="3"/>
  <c r="D393" i="3"/>
  <c r="C393" i="3"/>
  <c r="C394" i="3" l="1"/>
  <c r="B395" i="3"/>
  <c r="A394" i="3"/>
  <c r="F394" i="3"/>
  <c r="E394" i="3"/>
  <c r="D394" i="3"/>
  <c r="G394" i="3"/>
  <c r="D395" i="3" l="1"/>
  <c r="C395" i="3"/>
  <c r="B396" i="3"/>
  <c r="A395" i="3"/>
  <c r="G395" i="3"/>
  <c r="E395" i="3"/>
  <c r="F395" i="3"/>
  <c r="E396" i="3" l="1"/>
  <c r="D396" i="3"/>
  <c r="C396" i="3"/>
  <c r="B397" i="3"/>
  <c r="G396" i="3"/>
  <c r="F396" i="3"/>
  <c r="A396" i="3"/>
  <c r="F397" i="3" l="1"/>
  <c r="E397" i="3"/>
  <c r="D397" i="3"/>
  <c r="C397" i="3"/>
  <c r="B398" i="3"/>
  <c r="A397" i="3"/>
  <c r="G397" i="3"/>
  <c r="G398" i="3" l="1"/>
  <c r="F398" i="3"/>
  <c r="E398" i="3"/>
  <c r="D398" i="3"/>
  <c r="B399" i="3"/>
  <c r="C398" i="3"/>
  <c r="A398" i="3"/>
  <c r="G399" i="3" l="1"/>
  <c r="F399" i="3"/>
  <c r="E399" i="3"/>
  <c r="C399" i="3"/>
  <c r="B400" i="3"/>
  <c r="D399" i="3"/>
  <c r="A399" i="3"/>
  <c r="B401" i="3" l="1"/>
  <c r="A400" i="3"/>
  <c r="G400" i="3"/>
  <c r="F400" i="3"/>
  <c r="D400" i="3"/>
  <c r="E400" i="3"/>
  <c r="C400" i="3"/>
  <c r="B402" i="3" l="1"/>
  <c r="A401" i="3"/>
  <c r="G401" i="3"/>
  <c r="E401" i="3"/>
  <c r="F401" i="3"/>
  <c r="D401" i="3"/>
  <c r="C401" i="3"/>
  <c r="C402" i="3" l="1"/>
  <c r="B403" i="3"/>
  <c r="A402" i="3"/>
  <c r="F402" i="3"/>
  <c r="G402" i="3"/>
  <c r="E402" i="3"/>
  <c r="D402" i="3"/>
  <c r="D403" i="3" l="1"/>
  <c r="C403" i="3"/>
  <c r="A403" i="3"/>
  <c r="G403" i="3"/>
  <c r="F403" i="3"/>
  <c r="E403" i="3"/>
  <c r="B404" i="3"/>
  <c r="F404" i="3" l="1"/>
  <c r="E404" i="3"/>
  <c r="D404" i="3"/>
  <c r="C404" i="3"/>
  <c r="B405" i="3"/>
  <c r="A404" i="3"/>
  <c r="G404" i="3"/>
  <c r="G405" i="3" l="1"/>
  <c r="F405" i="3"/>
  <c r="E405" i="3"/>
  <c r="D405" i="3"/>
  <c r="C405" i="3"/>
  <c r="A405" i="3"/>
  <c r="B406" i="3"/>
  <c r="G406" i="3" l="1"/>
  <c r="F406" i="3"/>
  <c r="E406" i="3"/>
  <c r="C406" i="3"/>
  <c r="A406" i="3"/>
  <c r="B407" i="3"/>
  <c r="D406" i="3"/>
  <c r="B408" i="3" l="1"/>
  <c r="A407" i="3"/>
  <c r="G407" i="3"/>
  <c r="F407" i="3"/>
  <c r="D407" i="3"/>
  <c r="E407" i="3"/>
  <c r="C407" i="3"/>
  <c r="B409" i="3" l="1"/>
  <c r="A408" i="3"/>
  <c r="G408" i="3"/>
  <c r="E408" i="3"/>
  <c r="F408" i="3"/>
  <c r="D408" i="3"/>
  <c r="C408" i="3"/>
  <c r="C409" i="3" l="1"/>
  <c r="B410" i="3"/>
  <c r="A409" i="3"/>
  <c r="F409" i="3"/>
  <c r="G409" i="3"/>
  <c r="E409" i="3"/>
  <c r="D409" i="3"/>
  <c r="D410" i="3" l="1"/>
  <c r="C410" i="3"/>
  <c r="B411" i="3"/>
  <c r="A410" i="3"/>
  <c r="G410" i="3"/>
  <c r="F410" i="3"/>
  <c r="E410" i="3"/>
  <c r="E411" i="3" l="1"/>
  <c r="D411" i="3"/>
  <c r="C411" i="3"/>
  <c r="G411" i="3"/>
  <c r="F411" i="3"/>
  <c r="A411" i="3"/>
  <c r="B412" i="3"/>
  <c r="F412" i="3" l="1"/>
  <c r="E412" i="3"/>
  <c r="D412" i="3"/>
  <c r="C412" i="3"/>
  <c r="B413" i="3"/>
  <c r="A412" i="3"/>
  <c r="G412" i="3"/>
  <c r="G413" i="3" l="1"/>
  <c r="F413" i="3"/>
  <c r="E413" i="3"/>
  <c r="D413" i="3"/>
  <c r="B414" i="3"/>
  <c r="A413" i="3"/>
  <c r="C413" i="3"/>
  <c r="G414" i="3" l="1"/>
  <c r="F414" i="3"/>
  <c r="E414" i="3"/>
  <c r="C414" i="3"/>
  <c r="B415" i="3"/>
  <c r="D414" i="3"/>
  <c r="A414" i="3"/>
  <c r="B416" i="3" l="1"/>
  <c r="A415" i="3"/>
  <c r="G415" i="3"/>
  <c r="F415" i="3"/>
  <c r="D415" i="3"/>
  <c r="E415" i="3"/>
  <c r="C415" i="3"/>
  <c r="B417" i="3" l="1"/>
  <c r="A416" i="3"/>
  <c r="G416" i="3"/>
  <c r="E416" i="3"/>
  <c r="F416" i="3"/>
  <c r="C416" i="3"/>
  <c r="D416" i="3"/>
  <c r="C417" i="3" l="1"/>
  <c r="B418" i="3"/>
  <c r="A417" i="3"/>
  <c r="F417" i="3"/>
  <c r="G417" i="3"/>
  <c r="E417" i="3"/>
  <c r="D417" i="3"/>
  <c r="D418" i="3" l="1"/>
  <c r="C418" i="3"/>
  <c r="B419" i="3"/>
  <c r="A418" i="3"/>
  <c r="G418" i="3"/>
  <c r="F418" i="3"/>
  <c r="E418" i="3"/>
  <c r="E419" i="3" l="1"/>
  <c r="D419" i="3"/>
  <c r="C419" i="3"/>
  <c r="B420" i="3"/>
  <c r="G419" i="3"/>
  <c r="A419" i="3"/>
  <c r="F419" i="3"/>
  <c r="F420" i="3" l="1"/>
  <c r="E420" i="3"/>
  <c r="D420" i="3"/>
  <c r="C420" i="3"/>
  <c r="B421" i="3"/>
  <c r="A420" i="3"/>
  <c r="G420" i="3"/>
  <c r="G421" i="3" l="1"/>
  <c r="F421" i="3"/>
  <c r="E421" i="3"/>
  <c r="D421" i="3"/>
  <c r="A421" i="3"/>
  <c r="B422" i="3"/>
  <c r="C421" i="3"/>
  <c r="G422" i="3" l="1"/>
  <c r="F422" i="3"/>
  <c r="E422" i="3"/>
  <c r="C422" i="3"/>
  <c r="B423" i="3"/>
  <c r="D422" i="3"/>
  <c r="A422" i="3"/>
  <c r="B424" i="3" l="1"/>
  <c r="A423" i="3"/>
  <c r="G423" i="3"/>
  <c r="F423" i="3"/>
  <c r="D423" i="3"/>
  <c r="E423" i="3"/>
  <c r="C423" i="3"/>
  <c r="B425" i="3" l="1"/>
  <c r="A424" i="3"/>
  <c r="G424" i="3"/>
  <c r="E424" i="3"/>
  <c r="C424" i="3"/>
  <c r="F424" i="3"/>
  <c r="D424" i="3"/>
  <c r="C425" i="3" l="1"/>
  <c r="B426" i="3"/>
  <c r="A425" i="3"/>
  <c r="F425" i="3"/>
  <c r="G425" i="3"/>
  <c r="D425" i="3"/>
  <c r="E425" i="3"/>
  <c r="D426" i="3" l="1"/>
  <c r="C426" i="3"/>
  <c r="B427" i="3"/>
  <c r="A426" i="3"/>
  <c r="G426" i="3"/>
  <c r="F426" i="3"/>
  <c r="E426" i="3"/>
  <c r="E427" i="3" l="1"/>
  <c r="D427" i="3"/>
  <c r="C427" i="3"/>
  <c r="A427" i="3"/>
  <c r="B428" i="3"/>
  <c r="G427" i="3"/>
  <c r="F427" i="3"/>
  <c r="F428" i="3" l="1"/>
  <c r="E428" i="3"/>
  <c r="D428" i="3"/>
  <c r="C428" i="3"/>
  <c r="B429" i="3"/>
  <c r="A428" i="3"/>
  <c r="G428" i="3"/>
  <c r="G429" i="3" l="1"/>
  <c r="F429" i="3"/>
  <c r="E429" i="3"/>
  <c r="D429" i="3"/>
  <c r="B430" i="3"/>
  <c r="C429" i="3"/>
  <c r="A429" i="3"/>
  <c r="G430" i="3" l="1"/>
  <c r="F430" i="3"/>
  <c r="E430" i="3"/>
  <c r="C430" i="3"/>
  <c r="A430" i="3"/>
  <c r="B431" i="3"/>
  <c r="D430" i="3"/>
  <c r="B432" i="3" l="1"/>
  <c r="A431" i="3"/>
  <c r="G431" i="3"/>
  <c r="F431" i="3"/>
  <c r="D431" i="3"/>
  <c r="C431" i="3"/>
  <c r="E431" i="3"/>
  <c r="B433" i="3" l="1"/>
  <c r="A432" i="3"/>
  <c r="G432" i="3"/>
  <c r="E432" i="3"/>
  <c r="F432" i="3"/>
  <c r="D432" i="3"/>
  <c r="C432" i="3"/>
  <c r="C433" i="3" l="1"/>
  <c r="B434" i="3"/>
  <c r="A433" i="3"/>
  <c r="F433" i="3"/>
  <c r="D433" i="3"/>
  <c r="G433" i="3"/>
  <c r="E433" i="3"/>
  <c r="D434" i="3" l="1"/>
  <c r="C434" i="3"/>
  <c r="B435" i="3"/>
  <c r="A434" i="3"/>
  <c r="G434" i="3"/>
  <c r="E434" i="3"/>
  <c r="F434" i="3"/>
  <c r="E435" i="3" l="1"/>
  <c r="D435" i="3"/>
  <c r="C435" i="3"/>
  <c r="B436" i="3"/>
  <c r="G435" i="3"/>
  <c r="F435" i="3"/>
  <c r="A435" i="3"/>
  <c r="F436" i="3" l="1"/>
  <c r="E436" i="3"/>
  <c r="D436" i="3"/>
  <c r="C436" i="3"/>
  <c r="B437" i="3"/>
  <c r="A436" i="3"/>
  <c r="G436" i="3"/>
  <c r="G437" i="3" l="1"/>
  <c r="F437" i="3"/>
  <c r="E437" i="3"/>
  <c r="D437" i="3"/>
  <c r="B438" i="3"/>
  <c r="C437" i="3"/>
  <c r="A437" i="3"/>
  <c r="G438" i="3" l="1"/>
  <c r="F438" i="3"/>
  <c r="E438" i="3"/>
  <c r="C438" i="3"/>
  <c r="B439" i="3"/>
  <c r="D438" i="3"/>
  <c r="A438" i="3"/>
  <c r="B440" i="3" l="1"/>
  <c r="A439" i="3"/>
  <c r="G439" i="3"/>
  <c r="F439" i="3"/>
  <c r="D439" i="3"/>
  <c r="C439" i="3"/>
  <c r="E439" i="3"/>
  <c r="B441" i="3" l="1"/>
  <c r="A440" i="3"/>
  <c r="G440" i="3"/>
  <c r="E440" i="3"/>
  <c r="D440" i="3"/>
  <c r="F440" i="3"/>
  <c r="C440" i="3"/>
  <c r="C441" i="3" l="1"/>
  <c r="B442" i="3"/>
  <c r="A441" i="3"/>
  <c r="F441" i="3"/>
  <c r="G441" i="3"/>
  <c r="E441" i="3"/>
  <c r="D441" i="3"/>
  <c r="D442" i="3" l="1"/>
  <c r="C442" i="3"/>
  <c r="B443" i="3"/>
  <c r="A442" i="3"/>
  <c r="G442" i="3"/>
  <c r="E442" i="3"/>
  <c r="F442" i="3"/>
  <c r="E443" i="3" l="1"/>
  <c r="D443" i="3"/>
  <c r="C443" i="3"/>
  <c r="B444" i="3"/>
  <c r="F443" i="3"/>
  <c r="G443" i="3"/>
  <c r="A443" i="3"/>
  <c r="F444" i="3" l="1"/>
  <c r="E444" i="3"/>
  <c r="D444" i="3"/>
  <c r="C444" i="3"/>
  <c r="B445" i="3"/>
  <c r="A444" i="3"/>
  <c r="G444" i="3"/>
  <c r="G445" i="3" l="1"/>
  <c r="F445" i="3"/>
  <c r="E445" i="3"/>
  <c r="D445" i="3"/>
  <c r="C445" i="3"/>
  <c r="A445" i="3"/>
  <c r="B446" i="3"/>
  <c r="G446" i="3" l="1"/>
  <c r="F446" i="3"/>
  <c r="E446" i="3"/>
  <c r="C446" i="3"/>
  <c r="D446" i="3"/>
  <c r="B447" i="3"/>
  <c r="A446" i="3"/>
  <c r="B448" i="3" l="1"/>
  <c r="A447" i="3"/>
  <c r="G447" i="3"/>
  <c r="F447" i="3"/>
  <c r="D447" i="3"/>
  <c r="E447" i="3"/>
  <c r="C447" i="3"/>
  <c r="B449" i="3" l="1"/>
  <c r="A448" i="3"/>
  <c r="G448" i="3"/>
  <c r="E448" i="3"/>
  <c r="D448" i="3"/>
  <c r="C448" i="3"/>
  <c r="F448" i="3"/>
  <c r="C449" i="3" l="1"/>
  <c r="B450" i="3"/>
  <c r="A449" i="3"/>
  <c r="F449" i="3"/>
  <c r="E449" i="3"/>
  <c r="G449" i="3"/>
  <c r="D449" i="3"/>
  <c r="D450" i="3" l="1"/>
  <c r="C450" i="3"/>
  <c r="B451" i="3"/>
  <c r="A450" i="3"/>
  <c r="G450" i="3"/>
  <c r="F450" i="3"/>
  <c r="E450" i="3"/>
  <c r="E451" i="3" l="1"/>
  <c r="D451" i="3"/>
  <c r="C451" i="3"/>
  <c r="F451" i="3"/>
  <c r="A451" i="3"/>
  <c r="B452" i="3"/>
  <c r="G451" i="3"/>
  <c r="F452" i="3" l="1"/>
  <c r="E452" i="3"/>
  <c r="D452" i="3"/>
  <c r="C452" i="3"/>
  <c r="B453" i="3"/>
  <c r="A452" i="3"/>
  <c r="G452" i="3"/>
  <c r="G453" i="3" l="1"/>
  <c r="F453" i="3"/>
  <c r="E453" i="3"/>
  <c r="D453" i="3"/>
  <c r="B454" i="3"/>
  <c r="C453" i="3"/>
  <c r="A453" i="3"/>
  <c r="G454" i="3" l="1"/>
  <c r="F454" i="3"/>
  <c r="E454" i="3"/>
  <c r="C454" i="3"/>
  <c r="D454" i="3"/>
  <c r="A454" i="3"/>
  <c r="B455" i="3"/>
  <c r="B456" i="3" l="1"/>
  <c r="A455" i="3"/>
  <c r="G455" i="3"/>
  <c r="F455" i="3"/>
  <c r="D455" i="3"/>
  <c r="E455" i="3"/>
  <c r="C455" i="3"/>
  <c r="B457" i="3" l="1"/>
  <c r="A456" i="3"/>
  <c r="G456" i="3"/>
  <c r="E456" i="3"/>
  <c r="F456" i="3"/>
  <c r="D456" i="3"/>
  <c r="C456" i="3"/>
  <c r="C457" i="3" l="1"/>
  <c r="B458" i="3"/>
  <c r="A457" i="3"/>
  <c r="F457" i="3"/>
  <c r="E457" i="3"/>
  <c r="D457" i="3"/>
  <c r="G457" i="3"/>
  <c r="D458" i="3" l="1"/>
  <c r="C458" i="3"/>
  <c r="B459" i="3"/>
  <c r="A458" i="3"/>
  <c r="G458" i="3"/>
  <c r="F458" i="3"/>
  <c r="E458" i="3"/>
  <c r="E459" i="3" l="1"/>
  <c r="D459" i="3"/>
  <c r="C459" i="3"/>
  <c r="B460" i="3"/>
  <c r="G459" i="3"/>
  <c r="F459" i="3"/>
  <c r="A459" i="3"/>
  <c r="F460" i="3" l="1"/>
  <c r="E460" i="3"/>
  <c r="D460" i="3"/>
  <c r="C460" i="3"/>
  <c r="B461" i="3"/>
  <c r="A460" i="3"/>
  <c r="G460" i="3"/>
  <c r="G461" i="3" l="1"/>
  <c r="F461" i="3"/>
  <c r="E461" i="3"/>
  <c r="D461" i="3"/>
  <c r="A461" i="3"/>
  <c r="B462" i="3"/>
  <c r="C461" i="3"/>
  <c r="G462" i="3" l="1"/>
  <c r="F462" i="3"/>
  <c r="E462" i="3"/>
  <c r="C462" i="3"/>
  <c r="B463" i="3"/>
  <c r="D462" i="3"/>
  <c r="A462" i="3"/>
  <c r="B464" i="3" l="1"/>
  <c r="A463" i="3"/>
  <c r="G463" i="3"/>
  <c r="F463" i="3"/>
  <c r="D463" i="3"/>
  <c r="E463" i="3"/>
  <c r="C463" i="3"/>
  <c r="B465" i="3" l="1"/>
  <c r="A464" i="3"/>
  <c r="G464" i="3"/>
  <c r="E464" i="3"/>
  <c r="F464" i="3"/>
  <c r="D464" i="3"/>
  <c r="C464" i="3"/>
  <c r="C465" i="3" l="1"/>
  <c r="B466" i="3"/>
  <c r="A465" i="3"/>
  <c r="F465" i="3"/>
  <c r="G465" i="3"/>
  <c r="E465" i="3"/>
  <c r="D465" i="3"/>
  <c r="D466" i="3" l="1"/>
  <c r="C466" i="3"/>
  <c r="B467" i="3"/>
  <c r="A466" i="3"/>
  <c r="G466" i="3"/>
  <c r="F466" i="3"/>
  <c r="E466" i="3"/>
  <c r="E467" i="3" l="1"/>
  <c r="D467" i="3"/>
  <c r="C467" i="3"/>
  <c r="G467" i="3"/>
  <c r="B468" i="3"/>
  <c r="F467" i="3"/>
  <c r="A467" i="3"/>
  <c r="F468" i="3" l="1"/>
  <c r="E468" i="3"/>
  <c r="D468" i="3"/>
  <c r="C468" i="3"/>
  <c r="B469" i="3"/>
  <c r="A468" i="3"/>
  <c r="G468" i="3"/>
  <c r="G469" i="3" l="1"/>
  <c r="F469" i="3"/>
  <c r="E469" i="3"/>
  <c r="D469" i="3"/>
  <c r="C469" i="3"/>
  <c r="A469" i="3"/>
  <c r="B470" i="3"/>
  <c r="G470" i="3" l="1"/>
  <c r="F470" i="3"/>
  <c r="E470" i="3"/>
  <c r="C470" i="3"/>
  <c r="A470" i="3"/>
  <c r="B471" i="3"/>
  <c r="D470" i="3"/>
  <c r="B472" i="3" l="1"/>
  <c r="A471" i="3"/>
  <c r="G471" i="3"/>
  <c r="F471" i="3"/>
  <c r="D471" i="3"/>
  <c r="E471" i="3"/>
  <c r="C471" i="3"/>
  <c r="B473" i="3" l="1"/>
  <c r="A472" i="3"/>
  <c r="G472" i="3"/>
  <c r="E472" i="3"/>
  <c r="F472" i="3"/>
  <c r="D472" i="3"/>
  <c r="C472" i="3"/>
  <c r="C473" i="3" l="1"/>
  <c r="B474" i="3"/>
  <c r="A473" i="3"/>
  <c r="F473" i="3"/>
  <c r="G473" i="3"/>
  <c r="E473" i="3"/>
  <c r="D473" i="3"/>
  <c r="D474" i="3" l="1"/>
  <c r="C474" i="3"/>
  <c r="B475" i="3"/>
  <c r="A474" i="3"/>
  <c r="G474" i="3"/>
  <c r="F474" i="3"/>
  <c r="E474" i="3"/>
  <c r="E475" i="3" l="1"/>
  <c r="D475" i="3"/>
  <c r="C475" i="3"/>
  <c r="G475" i="3"/>
  <c r="F475" i="3"/>
  <c r="A475" i="3"/>
  <c r="B476" i="3"/>
  <c r="F476" i="3" l="1"/>
  <c r="E476" i="3"/>
  <c r="D476" i="3"/>
  <c r="C476" i="3"/>
  <c r="B477" i="3"/>
  <c r="A476" i="3"/>
  <c r="G476" i="3"/>
  <c r="G477" i="3" l="1"/>
  <c r="F477" i="3"/>
  <c r="E477" i="3"/>
  <c r="D477" i="3"/>
  <c r="B478" i="3"/>
  <c r="A477" i="3"/>
  <c r="C477" i="3"/>
  <c r="G478" i="3" l="1"/>
  <c r="F478" i="3"/>
  <c r="E478" i="3"/>
  <c r="C478" i="3"/>
  <c r="B479" i="3"/>
  <c r="D478" i="3"/>
  <c r="A478" i="3"/>
  <c r="B480" i="3" l="1"/>
  <c r="A479" i="3"/>
  <c r="G479" i="3"/>
  <c r="F479" i="3"/>
  <c r="D479" i="3"/>
  <c r="E479" i="3"/>
  <c r="C479" i="3"/>
  <c r="B481" i="3" l="1"/>
  <c r="A480" i="3"/>
  <c r="G480" i="3"/>
  <c r="E480" i="3"/>
  <c r="F480" i="3"/>
  <c r="C480" i="3"/>
  <c r="D480" i="3"/>
  <c r="C481" i="3" l="1"/>
  <c r="B482" i="3"/>
  <c r="A481" i="3"/>
  <c r="F481" i="3"/>
  <c r="G481" i="3"/>
  <c r="E481" i="3"/>
  <c r="D481" i="3"/>
  <c r="D482" i="3" l="1"/>
  <c r="C482" i="3"/>
  <c r="B483" i="3"/>
  <c r="A482" i="3"/>
  <c r="G482" i="3"/>
  <c r="F482" i="3"/>
  <c r="E482" i="3"/>
  <c r="E483" i="3" l="1"/>
  <c r="D483" i="3"/>
  <c r="C483" i="3"/>
  <c r="B484" i="3"/>
  <c r="G483" i="3"/>
  <c r="A483" i="3"/>
  <c r="F483" i="3"/>
  <c r="F484" i="3" l="1"/>
  <c r="E484" i="3"/>
  <c r="D484" i="3"/>
  <c r="C484" i="3"/>
  <c r="B485" i="3"/>
  <c r="A484" i="3"/>
  <c r="G484" i="3"/>
  <c r="G485" i="3" l="1"/>
  <c r="F485" i="3"/>
  <c r="E485" i="3"/>
  <c r="D485" i="3"/>
  <c r="A485" i="3"/>
  <c r="B486" i="3"/>
  <c r="C485" i="3"/>
  <c r="G486" i="3" l="1"/>
  <c r="F486" i="3"/>
  <c r="E486" i="3"/>
  <c r="C486" i="3"/>
  <c r="B487" i="3"/>
  <c r="D486" i="3"/>
  <c r="A486" i="3"/>
  <c r="B488" i="3" l="1"/>
  <c r="A487" i="3"/>
  <c r="G487" i="3"/>
  <c r="F487" i="3"/>
  <c r="D487" i="3"/>
  <c r="E487" i="3"/>
  <c r="C487" i="3"/>
  <c r="B489" i="3" l="1"/>
  <c r="A488" i="3"/>
  <c r="G488" i="3"/>
  <c r="E488" i="3"/>
  <c r="C488" i="3"/>
  <c r="F488" i="3"/>
  <c r="D488" i="3"/>
  <c r="C489" i="3" l="1"/>
  <c r="B490" i="3"/>
  <c r="A489" i="3"/>
  <c r="F489" i="3"/>
  <c r="G489" i="3"/>
  <c r="D489" i="3"/>
  <c r="E489" i="3"/>
  <c r="E490" i="3" l="1"/>
  <c r="D490" i="3"/>
  <c r="C490" i="3"/>
  <c r="B491" i="3"/>
  <c r="A490" i="3"/>
  <c r="G490" i="3"/>
  <c r="F490" i="3"/>
  <c r="F491" i="3" l="1"/>
  <c r="E491" i="3"/>
  <c r="D491" i="3"/>
  <c r="C491" i="3"/>
  <c r="G491" i="3"/>
  <c r="A491" i="3"/>
  <c r="B492" i="3"/>
  <c r="G492" i="3" l="1"/>
  <c r="F492" i="3"/>
  <c r="E492" i="3"/>
  <c r="D492" i="3"/>
  <c r="C492" i="3"/>
  <c r="B493" i="3"/>
  <c r="A492" i="3"/>
  <c r="G493" i="3" l="1"/>
  <c r="F493" i="3"/>
  <c r="E493" i="3"/>
  <c r="D493" i="3"/>
  <c r="C493" i="3"/>
  <c r="B494" i="3"/>
  <c r="A493" i="3"/>
  <c r="B495" i="3" l="1"/>
  <c r="A494" i="3"/>
  <c r="G494" i="3"/>
  <c r="F494" i="3"/>
  <c r="E494" i="3"/>
  <c r="D494" i="3"/>
  <c r="C494" i="3"/>
  <c r="B496" i="3" l="1"/>
  <c r="A495" i="3"/>
  <c r="G495" i="3"/>
  <c r="F495" i="3"/>
  <c r="E495" i="3"/>
  <c r="D495" i="3"/>
  <c r="C495" i="3"/>
  <c r="C496" i="3" l="1"/>
  <c r="B497" i="3"/>
  <c r="A496" i="3"/>
  <c r="G496" i="3"/>
  <c r="F496" i="3"/>
  <c r="E496" i="3"/>
  <c r="D496" i="3"/>
  <c r="D497" i="3" l="1"/>
  <c r="C497" i="3"/>
  <c r="B498" i="3"/>
  <c r="A497" i="3"/>
  <c r="G497" i="3"/>
  <c r="F497" i="3"/>
  <c r="E497" i="3"/>
  <c r="E498" i="3" l="1"/>
  <c r="D498" i="3"/>
  <c r="C498" i="3"/>
  <c r="B499" i="3"/>
  <c r="A498" i="3"/>
  <c r="G498" i="3"/>
  <c r="F498" i="3"/>
  <c r="F499" i="3" l="1"/>
  <c r="E499" i="3"/>
  <c r="D499" i="3"/>
  <c r="C499" i="3"/>
  <c r="B500" i="3"/>
  <c r="A499" i="3"/>
  <c r="G499" i="3"/>
  <c r="G500" i="3" l="1"/>
  <c r="F500" i="3"/>
  <c r="E500" i="3"/>
  <c r="D500" i="3"/>
  <c r="C500" i="3"/>
  <c r="A500" i="3"/>
</calcChain>
</file>

<file path=xl/sharedStrings.xml><?xml version="1.0" encoding="utf-8"?>
<sst xmlns="http://schemas.openxmlformats.org/spreadsheetml/2006/main" count="1357" uniqueCount="712">
  <si>
    <t>Lisa 1 - tööde prognoosmaksumus</t>
  </si>
  <si>
    <t>Paide, Tallinna tn 12 ja Tallinna tn 18 ühise parkla rajamine</t>
  </si>
  <si>
    <t xml:space="preserve">Tööde nimetus/ kululiik </t>
  </si>
  <si>
    <t xml:space="preserve">Maht </t>
  </si>
  <si>
    <t xml:space="preserve">Ühik </t>
  </si>
  <si>
    <t xml:space="preserve">Ühikuhinnad </t>
  </si>
  <si>
    <t xml:space="preserve">Ühik-hinnad </t>
  </si>
  <si>
    <t xml:space="preserve">Summa </t>
  </si>
  <si>
    <t>PPA osakaal</t>
  </si>
  <si>
    <t>PPA arvestuslik prognooskulu</t>
  </si>
  <si>
    <t>K2 Sademeveekanalisatsioon PP SN8 De315 koos kaevete, aluste ja tagasitäitega</t>
  </si>
  <si>
    <t>jm</t>
  </si>
  <si>
    <t>K2 Sademeveekanalisatsiooni plastkaev De1125/630 paigaldusega komplektis</t>
  </si>
  <si>
    <t>kmpl</t>
  </si>
  <si>
    <t>K2 Sademeveekanalisatsiooni plastkaev De800/500 paigaldusega komplektis</t>
  </si>
  <si>
    <t>K2 Sademeveekanalisatsiooni plastkaev De560/500 paigaldusega komplektis</t>
  </si>
  <si>
    <t>K2 Sademeveekanalisatsiooni restkaev De560/500 paigaldusega komplektis</t>
  </si>
  <si>
    <t>K21 Sademeveekanalisatsioon ID Pragma PP SN8 688x600 koos kaevete, aluste ja tagasitäitega</t>
  </si>
  <si>
    <t>K21 Sademeveekanalisatsioon PP SN8 De250 koos kaevete, aluste ja tagasitäitega</t>
  </si>
  <si>
    <t>K21 Sademeveekanalisatsioon PP SN8 De200 koos kaevete, aluste ja tagasitäitega</t>
  </si>
  <si>
    <t>K21 Sademeveekanalisatsioon PP SN8 De160 koos kaevete, aluste ja tagasitäitega</t>
  </si>
  <si>
    <t>K21 Sademeveekanalisatsioon PP SN8 De110 koos kaevete, aluste ja tagasitäitega</t>
  </si>
  <si>
    <t>K21 Sademeveekanalisatsiooni plastkaev PE De1125/630 paigaldusega komplektis</t>
  </si>
  <si>
    <t>K21 Sademeveekanalisatsiooni plastkaev PE De560/500 paigaldusega komplektis</t>
  </si>
  <si>
    <t>K21 Sademeveekanalisatsiooni plastkaev PE De400/315 paigaldusega komplektis</t>
  </si>
  <si>
    <t>K21 Sademeveekanalisatsiooni restkaev PE De560/500 paigaldusega komplektis</t>
  </si>
  <si>
    <t>Platsivalgusti mastil h-6m</t>
  </si>
  <si>
    <t>Kahene platsivalgusti mastil h-6m</t>
  </si>
  <si>
    <t>Muud välisvalgustusega seotud tööd</t>
  </si>
  <si>
    <t>obj</t>
  </si>
  <si>
    <t>W1 Kaabelliin koos kaevete, aluste ja tagasitäitega</t>
  </si>
  <si>
    <t>W1.1 Välisvalgustuse kaabelliin koos kaevete, aluste ja tagasitäitega</t>
  </si>
  <si>
    <t>Elektriautode laadimispunkt</t>
  </si>
  <si>
    <t>Valvekaamera</t>
  </si>
  <si>
    <t>Teede ja platside aluste väljakaeve</t>
  </si>
  <si>
    <t>m2</t>
  </si>
  <si>
    <t>Teede ja platside aluste planeerimine</t>
  </si>
  <si>
    <t>Teede ja platside paekivikillustikalus 300mm</t>
  </si>
  <si>
    <t>Teede ja platside paekivikillustikalus 250mm</t>
  </si>
  <si>
    <t>Teede ja platside paekivikillustikalus 200mm</t>
  </si>
  <si>
    <t>Teede ja platside dreenkiht 250mm</t>
  </si>
  <si>
    <t>Teede ja platside dreenkiht 200mm</t>
  </si>
  <si>
    <t>Tüüp 1 Sõidutee asfaltbetoonkate AC 12 surf 70/100 40mm</t>
  </si>
  <si>
    <t>Tüüp 1 Sõidutee asfaltbetoonkate AC 16 base 70/100 50mm</t>
  </si>
  <si>
    <t xml:space="preserve">Tüüp 5 Killustikkate 120mm </t>
  </si>
  <si>
    <t>Tüüp 6 Tallinna tänava sõidutee taastamine AC 12 surf 70/100 50mm</t>
  </si>
  <si>
    <t>Tüüp 6 Tallinna tänava sõidutee taastamine AC 16 base 70/100 70mm</t>
  </si>
  <si>
    <t>Tüüp 7 Lai tänava sõidutee taastamine AC 12 surf 70/100 50mm</t>
  </si>
  <si>
    <t>Tüüp 7 Lai tänava sõidutee taastamine AC 16 base 70/100 60mm</t>
  </si>
  <si>
    <t>Tüüp 8 Väike-aia tänava sõidutee taastamine AC 12 surf 70/100 40mm</t>
  </si>
  <si>
    <t>Tüüp 8 Väike-aia tänava sõidutee taastamine AC 16 base 70/100 50mm</t>
  </si>
  <si>
    <t xml:space="preserve">Tüüp 9 Taastatav sõidutee asfaltbetoonkate AC 12 surf 70/100 40mm </t>
  </si>
  <si>
    <t>Sõidutee betoonäärekivi 80x15x29cm h-12cm</t>
  </si>
  <si>
    <t>Sõidutee betoonäärekivi 80x15x29cm h-8cm</t>
  </si>
  <si>
    <t>Sõidutee betoonäärekivi 80x15x29cm h-4cm</t>
  </si>
  <si>
    <t>Sõidutee betoonäärekivi 80x15x29cm h-1,5cm</t>
  </si>
  <si>
    <t>Sõidutee betoonäärekivi 80x15x29cm h-0cm</t>
  </si>
  <si>
    <t>Kõnnitee betoonäärekivi 80x8x20cm h-2cm</t>
  </si>
  <si>
    <t>Kõnnitee betoonäärekivi 80x8x20cm h-0cm</t>
  </si>
  <si>
    <t xml:space="preserve">EHITUSPLATSI KORRALDUSKULUD </t>
  </si>
  <si>
    <t xml:space="preserve">EHITUSPLATSI ÜLDKULUD </t>
  </si>
  <si>
    <t>Tööde prognoosmaksumus ilma reservita</t>
  </si>
  <si>
    <t>Reserv</t>
  </si>
  <si>
    <t>Tööde prognoosmaksumus koos reserviga</t>
  </si>
  <si>
    <t>Tööde maksumus koos reservi ja korraldustasuga, km-ta</t>
  </si>
  <si>
    <t>Tööde maksumus koos reservi ja korraldustasuga, km-ga</t>
  </si>
  <si>
    <t>Projektijuht:</t>
  </si>
  <si>
    <t>Laur Laanemaa 
e-post laur.laanemaa@rkas.ee
tel +372 5669 9456</t>
  </si>
  <si>
    <t xml:space="preserve">Kapitalikomponendi annuiteetmaksegraafik - </t>
  </si>
  <si>
    <t>Tallinna tn 12, Paide</t>
  </si>
  <si>
    <t>Maksete algus</t>
  </si>
  <si>
    <t>Maksete arv</t>
  </si>
  <si>
    <t>kuud</t>
  </si>
  <si>
    <t>Investeering</t>
  </si>
  <si>
    <t>EUR (km-ta)</t>
  </si>
  <si>
    <t>Kapitali algväärtus</t>
  </si>
  <si>
    <t>Kapitali lõpväärtus</t>
  </si>
  <si>
    <t>Kapitali tulumäär 2022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</si>
  <si>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</si>
  <si>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</si>
  <si>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</si>
  <si>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</si>
  <si>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</si>
  <si>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</si>
  <si>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</si>
  <si>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Paide riigi- ja kohtumaja</t>
  </si>
  <si>
    <t>Tallinna tn 18, Paide linn, Järva maakond</t>
  </si>
  <si>
    <t>Suletud netopind ca 3209,2 m2</t>
  </si>
  <si>
    <t>Hinnatabel</t>
  </si>
  <si>
    <t xml:space="preserve">Kood </t>
  </si>
  <si>
    <t xml:space="preserve">Kululiik </t>
  </si>
  <si>
    <t xml:space="preserve">PPA-le </t>
  </si>
  <si>
    <t>PROJEKTEERIMINE</t>
  </si>
  <si>
    <t>Projekteerimine</t>
  </si>
  <si>
    <t>000</t>
  </si>
  <si>
    <t>Tööprojekti koostamine</t>
  </si>
  <si>
    <t>0010000001</t>
  </si>
  <si>
    <t>Tööprojekti koostamine, joonised jms</t>
  </si>
  <si>
    <t xml:space="preserve">VÄLISRAJATISED </t>
  </si>
  <si>
    <t xml:space="preserve">Ettevalmistus ja lammutus </t>
  </si>
  <si>
    <t>Ettevalmistus ja raadamine</t>
  </si>
  <si>
    <t>Ettevalmistustööd</t>
  </si>
  <si>
    <t>Geodeetilisedtööd koos teostusjoonistega</t>
  </si>
  <si>
    <t>Töömaa raadamine</t>
  </si>
  <si>
    <t>Hoone ja rajatiste kaitse</t>
  </si>
  <si>
    <t>Hoone kaitse ehitustööde ajal</t>
  </si>
  <si>
    <t>Hoone ja rajatiste lammutamine</t>
  </si>
  <si>
    <t>Lammutustööd komplektis</t>
  </si>
  <si>
    <t>Raadamis-ja lammutusjäätmete vedu ja utiliseerimine</t>
  </si>
  <si>
    <t xml:space="preserve">Hoonealune süvend </t>
  </si>
  <si>
    <t>Kaeved</t>
  </si>
  <si>
    <t>Hoonealuse süvendi väljakaeve</t>
  </si>
  <si>
    <t>m3</t>
  </si>
  <si>
    <t>Täited</t>
  </si>
  <si>
    <t xml:space="preserve">Hoonealune tagasitäide tihendatud liivaga </t>
  </si>
  <si>
    <t>Hoone välisperimeetri tagasitäide tihendatud liivaga</t>
  </si>
  <si>
    <t>Pinnase vedu</t>
  </si>
  <si>
    <t>Mittekõlbuliku pinnase planeerimine ol.oleval krundil</t>
  </si>
  <si>
    <t xml:space="preserve">Hoonevälised ehitised </t>
  </si>
  <si>
    <t>Estakaadid, kaldteed ja pandused</t>
  </si>
  <si>
    <t>Panduse raudbetoonsein 180mm</t>
  </si>
  <si>
    <t>Tugimüürid ja piirded</t>
  </si>
  <si>
    <t>PP-04 Valguskaevu killustikalused 200mm</t>
  </si>
  <si>
    <t>PP-04 Valguskaevu raudbetoonplaadi alune soojustus EPS 100mm</t>
  </si>
  <si>
    <t>PP-04 Valguskaevu raudbetoonplaat 150mm</t>
  </si>
  <si>
    <t>Valguskaevu põrandate ja seinte hüdroisolatsioon</t>
  </si>
  <si>
    <t>Valguskaevu raudbetoonsein 150mm</t>
  </si>
  <si>
    <t>Valguskaevu äravoolutrapp</t>
  </si>
  <si>
    <t xml:space="preserve">Valguskaevu pressitud alumiiniumrest </t>
  </si>
  <si>
    <t>Välistrepi metallpiire</t>
  </si>
  <si>
    <t>Panduse metallpiire</t>
  </si>
  <si>
    <t>Tugimüüri betoonkonstruktsioon 200mm</t>
  </si>
  <si>
    <t>Välistrepid</t>
  </si>
  <si>
    <t xml:space="preserve">Välistrepi killustikalused </t>
  </si>
  <si>
    <t xml:space="preserve">Välistrepi betoonkonstruktsioon </t>
  </si>
  <si>
    <t>Varikatused</t>
  </si>
  <si>
    <t>Varikatuse teljel 8...9 ehitus komplektis</t>
  </si>
  <si>
    <t xml:space="preserve">Välisvõrgud </t>
  </si>
  <si>
    <t>Drenaaz ja truubid</t>
  </si>
  <si>
    <t>Vihmavastulehter, maapealne D300 paigaldusega komplektis</t>
  </si>
  <si>
    <t xml:space="preserve">I klassi õli-bensiinipüüdur ENS 30 LM koos liiva-mudapüüduriga </t>
  </si>
  <si>
    <t>Proovivõtukaev PVK 250 paigaldusega komplektis</t>
  </si>
  <si>
    <t>Väline rennkanal V150 komplektis liivapüüduri renniblokiga</t>
  </si>
  <si>
    <t>Muud väliskanalisatsiooniga seotud tööd</t>
  </si>
  <si>
    <t>Väliskanalisatsioon</t>
  </si>
  <si>
    <t>K11 Olmekanalisatsioon PVC SN8 De160 koos kaevete, aluste ja tagasitäitega</t>
  </si>
  <si>
    <t>K11 Olmekanalisatsiooni plastkaev PE De560/500 paigaldusega komplektis</t>
  </si>
  <si>
    <t>K11 Olmekanalisatsiooni plastkaev PE De400/315 paigaldusega komplektis</t>
  </si>
  <si>
    <t>Olemasolev rekonstrueeritav betoonkaev</t>
  </si>
  <si>
    <t>Reoveepumpla D1000 komplektis kahe pumbaga Q=2,5l/sek H-5m</t>
  </si>
  <si>
    <t>Plastsurvetorustik PE PN10 DN50 (De63) koos kaevete, aluste ja tagasitäitega</t>
  </si>
  <si>
    <t>Muud olmekanalisatsiooniga seotud tööd</t>
  </si>
  <si>
    <t>Välisvalgustus</t>
  </si>
  <si>
    <t>Proźektorvalgusti seinal</t>
  </si>
  <si>
    <t>Pollarvalgusti h-1m</t>
  </si>
  <si>
    <t>Kitsa optikaga valgusti</t>
  </si>
  <si>
    <t xml:space="preserve">Lipumasti valgusti </t>
  </si>
  <si>
    <t>Veetorustik</t>
  </si>
  <si>
    <t>V1 Veetorustik PE PN10 DN40 (De50) koos kaevete, aluste ja tagasitäitega</t>
  </si>
  <si>
    <t>V1 Maakraan DN40 PN16 koos spindlipikenduse ja kapega kaitsetorus De160</t>
  </si>
  <si>
    <t>V11 Veetorustik PE PN10 DN40 (De50) koos kaevete, aluste ja tagasitäitega</t>
  </si>
  <si>
    <t>Muud veetorustikega seotud tööd</t>
  </si>
  <si>
    <t>Kaabelliinid</t>
  </si>
  <si>
    <t>2W1 Kaabelliin koos kaevete, aluste ja tagasitäitega</t>
  </si>
  <si>
    <t>Muud kaabelliinidega seotud tööd</t>
  </si>
  <si>
    <t>Sideliinid</t>
  </si>
  <si>
    <t>Sidekaabli paigaldus koos kaevete, aluste ja tagasitäitega</t>
  </si>
  <si>
    <t>Muud sideliinidega seotud tööd</t>
  </si>
  <si>
    <t xml:space="preserve">Kaeved maa-alal </t>
  </si>
  <si>
    <t>Sokli väljakeved</t>
  </si>
  <si>
    <t>Väljakaevete vedu ja utiliseerimine</t>
  </si>
  <si>
    <t>Asfaltbetooni freesimine ja utiliseerimine</t>
  </si>
  <si>
    <t>Täide</t>
  </si>
  <si>
    <t>Sokli tagasitäide</t>
  </si>
  <si>
    <t xml:space="preserve">Maa-ala pinnakatted </t>
  </si>
  <si>
    <t>Haljastus</t>
  </si>
  <si>
    <t>Muru rajamine koos kasvupinnase lisamisega</t>
  </si>
  <si>
    <t>Arukask</t>
  </si>
  <si>
    <t>Harilik vaher</t>
  </si>
  <si>
    <t>Tömbilehine viirpuu</t>
  </si>
  <si>
    <t xml:space="preserve">Jaapani enelas </t>
  </si>
  <si>
    <t>Võnk-pärgenelas</t>
  </si>
  <si>
    <t>Põõsasmaran</t>
  </si>
  <si>
    <t>Harilik sirel 'Krasavitsa Moskvy'</t>
  </si>
  <si>
    <t>Harilik sirel 'Madame Lemoine'</t>
  </si>
  <si>
    <t>Maikelluke</t>
  </si>
  <si>
    <t>Muud halajstusega seotud tööd</t>
  </si>
  <si>
    <t>Teede ja platside alused</t>
  </si>
  <si>
    <t>Teede ja platside katted</t>
  </si>
  <si>
    <t>Kivi- ja plaatkatted</t>
  </si>
  <si>
    <t>Tüüp 2 Betoonkivi (Rudus klassikokivi) 80mm koos liivast sängituskihiga</t>
  </si>
  <si>
    <t>Tüüp 3 Kõnnitee betoonkivi (kehra klassik) 60mm koos liivast sängituskihiga</t>
  </si>
  <si>
    <t>Tüüp 4 Reljeefne kõnniteekivi 60mm koos liivast sängituskihiga</t>
  </si>
  <si>
    <t>Äärekivid ja sadeveerennid</t>
  </si>
  <si>
    <t>Väikeehitised maa-alal</t>
  </si>
  <si>
    <t>Hoone juurde kuuluv välisvarustus</t>
  </si>
  <si>
    <t>P-01 Pink seljatoega 1910x600x860mm</t>
  </si>
  <si>
    <t>PK-01 Prügikast h-1000mm l-390mm</t>
  </si>
  <si>
    <t>JR-01 Jalgrattahoidja h-1005mm l-600mm</t>
  </si>
  <si>
    <t>JR-02 Jalgrattahoidja h-1110mm l-470mm</t>
  </si>
  <si>
    <t xml:space="preserve">LM-01 Lipumast koos valmisvundamendiga h-10m </t>
  </si>
  <si>
    <t>Rattakuur</t>
  </si>
  <si>
    <t>Rattakuuri postvundament 300x300x800mm</t>
  </si>
  <si>
    <t>Ankrupoldid HPM 16L</t>
  </si>
  <si>
    <t>Rattakuuri teraspost SHS 100x100x6,3mm</t>
  </si>
  <si>
    <t>kg</t>
  </si>
  <si>
    <t xml:space="preserve">Rattakuuri teraspost RHS 30x80mm </t>
  </si>
  <si>
    <t xml:space="preserve">Rattakuuri terastala RHS 150x100x4mm </t>
  </si>
  <si>
    <t>Rattakuuri terastõmbid d-6mm koos ronitaimedega</t>
  </si>
  <si>
    <t>Rattakuuri metallraamil puitlaudisega kaetud uks 1000x2050mm</t>
  </si>
  <si>
    <t xml:space="preserve">Rattakuuri katuse kandev profiilplekk h-130mm </t>
  </si>
  <si>
    <t xml:space="preserve">Rattakuuri katuse kandevprofiilpleki paigaldus </t>
  </si>
  <si>
    <t>Rattakuuri katuse pestud kruus fr 15-25mm 80mm</t>
  </si>
  <si>
    <t xml:space="preserve">Rattakuuri katuse veekindel vineer 15mm </t>
  </si>
  <si>
    <t>Rattakuuri katuse hüdroisolatsioon</t>
  </si>
  <si>
    <t>Rattakuuri katuse juuretõke</t>
  </si>
  <si>
    <t>Rattakuuri katuse drenaazimatt, filter- ja kaitsekiht nophadrain 4+1h 26mm</t>
  </si>
  <si>
    <t>Rattakuuri katuse kasvusubstraat 80mm</t>
  </si>
  <si>
    <t>Rattakuuri katuse ettekasvatatud kukeharjamatt 40mm</t>
  </si>
  <si>
    <t>Rattakuuri sadeveesüsteem</t>
  </si>
  <si>
    <t>Jäätmeaedik</t>
  </si>
  <si>
    <t>Jäätmeaediku postvundament 250x250x925mm</t>
  </si>
  <si>
    <t xml:space="preserve">Jäätmeaediku teraspost SHS 90x90x5mm </t>
  </si>
  <si>
    <t xml:space="preserve">Jäätmeaediku terastala RHS 25x80mm </t>
  </si>
  <si>
    <t xml:space="preserve">Jäätmeaediku metallraamil puitlaudisega kaetud uks 1140x1940mm </t>
  </si>
  <si>
    <t xml:space="preserve">Jäätmeaediku puitlaudis (erinevad mõõdud) 125x21mm, 95x21mm, 75x21mm </t>
  </si>
  <si>
    <t>Liiklusalade varustus</t>
  </si>
  <si>
    <t>Parkla joonimine</t>
  </si>
  <si>
    <t>Liiklusmärk (ilma postita)</t>
  </si>
  <si>
    <t>Liikusmärgi postid koos vundamendiga</t>
  </si>
  <si>
    <t>Tõkkepuu</t>
  </si>
  <si>
    <t>Invaparkimiskoha kujutis</t>
  </si>
  <si>
    <t>Elektriauto parkimiskoha kujutis</t>
  </si>
  <si>
    <t xml:space="preserve">ALUSED JA VUNDAMENDID </t>
  </si>
  <si>
    <t xml:space="preserve">Rostvärgid ja taldmikud </t>
  </si>
  <si>
    <t>Liiv- ja killustikalused</t>
  </si>
  <si>
    <t>Vundamentide killustikalused 200mm</t>
  </si>
  <si>
    <t>Betoontarindid</t>
  </si>
  <si>
    <t>PP-03 Liftisahti raudbetoonplaat 200mm</t>
  </si>
  <si>
    <t>PP-03 Liftisahti tasandusvalu 50mm</t>
  </si>
  <si>
    <t>Vundamendi raudbetoontaldmik 500x200mm</t>
  </si>
  <si>
    <t>Vundamendi raudbetoontaldmik 360x200mm</t>
  </si>
  <si>
    <t>Vundamendi raudbetoontalmdik 600x200mm</t>
  </si>
  <si>
    <t>Müüritis</t>
  </si>
  <si>
    <t>Sokliseinte ladumine columbia 190 mm betoneeritud plokist</t>
  </si>
  <si>
    <t>Sooja- ja hüdroisolatsioon</t>
  </si>
  <si>
    <t>PP-03 Liftisahti raudbetoonplaadi hüdroisolatsioon</t>
  </si>
  <si>
    <t>SO-01 Sokliseinte soojustus EPS 120 perimeeter 150mm</t>
  </si>
  <si>
    <t>KS-01 Sokliseinte soojustus EPS 120 perimeeter 50mm</t>
  </si>
  <si>
    <t>SO-01/KS-01 Sokliseinte hüdroisolatsioon</t>
  </si>
  <si>
    <t xml:space="preserve">KS-01 Olemasolevate paekivist laotud sokliseinte puhastamine ja remontimine </t>
  </si>
  <si>
    <t>KS-01 Keldriseinte katmine saneerimiskrohviga</t>
  </si>
  <si>
    <t xml:space="preserve">Aluspõrandad </t>
  </si>
  <si>
    <t>Liiv-ja killustikalus</t>
  </si>
  <si>
    <t>Aluspõranda killustikalus 50mm</t>
  </si>
  <si>
    <t>Aluspõranda killustikalus 150mm</t>
  </si>
  <si>
    <t>PP-01 Olemasoleva aluspõranda taastamine vajadusel kommunikatsioonide ja kiviplokist vaheseinte rajamiseks                           (antud üldmaht )</t>
  </si>
  <si>
    <t>PP-02 Aluspõranda raudbetoonplaat 100mm</t>
  </si>
  <si>
    <t>PP-02 Aluspõranda ehituskile 0,2mm</t>
  </si>
  <si>
    <t>PP-02 Aluspõranda soojustus EPS 100mm</t>
  </si>
  <si>
    <t xml:space="preserve">KANDETARINDID </t>
  </si>
  <si>
    <t xml:space="preserve">Kandvad ja välisseinad </t>
  </si>
  <si>
    <t>Metalltarindid</t>
  </si>
  <si>
    <t>Terassillus UNP 160</t>
  </si>
  <si>
    <t>Terassillus UNP 180</t>
  </si>
  <si>
    <t>Terassillus UNP 320</t>
  </si>
  <si>
    <t>Terassillus L100x100x10</t>
  </si>
  <si>
    <t>Terassillus L100x100x12</t>
  </si>
  <si>
    <t>Terassillus L120x120x10</t>
  </si>
  <si>
    <t>Terassillus L150x150x12</t>
  </si>
  <si>
    <t>Müüritised</t>
  </si>
  <si>
    <t>VS-05 Välisseinte ladumine bauroc plokist 300mm</t>
  </si>
  <si>
    <t>VS-05 Välisseinte ladumine columbia 190mm koos betoneerimisega</t>
  </si>
  <si>
    <t>SS-02 Siseseinte ladumine columbia 190mm koos betoneerimisega</t>
  </si>
  <si>
    <t>Sooja-, heli- ja hüdroisolatsioon</t>
  </si>
  <si>
    <t xml:space="preserve">VS-01 Välisseinte soojustamine EPS 60 Silver 150+50mm </t>
  </si>
  <si>
    <t xml:space="preserve">VS-01* Välisseinte soojustamine Isover FS5+ 200mm </t>
  </si>
  <si>
    <t>Välisavatäidete perimeetri tihendamine</t>
  </si>
  <si>
    <t>Seinte fassaadikatted</t>
  </si>
  <si>
    <t>Sokli krohvisüsteem</t>
  </si>
  <si>
    <t>Olemasolevate sokliseinte korrastamine, puhastamine ja krohvimine</t>
  </si>
  <si>
    <t>Olemasolevate välisseinte korrastamine, puhastamine, krohvimine lubikrohviga ja värvimine lubivärviga</t>
  </si>
  <si>
    <t>Fassaadi krohvisüsteem</t>
  </si>
  <si>
    <t>Olemasoleva katusekarniisi korrastamine, puhastamine, krohvimine ja värvimine</t>
  </si>
  <si>
    <t>Olemasoleva vahekarniisi korrastamine, puhastamine, krohvimine ja värvimine</t>
  </si>
  <si>
    <t>Olemasolevate ehisdetailide korrastamine, puhastamine, krohvimine ja värvimine</t>
  </si>
  <si>
    <t>Välisavapõskede viimistlemine</t>
  </si>
  <si>
    <t>Fassaadi veeplekkide paigaldus</t>
  </si>
  <si>
    <t>VR-1 Metallist ventilatsioonirest 1000x400mm</t>
  </si>
  <si>
    <t>VR-2 Metallist ventilatsioonirest 2050x2000mm</t>
  </si>
  <si>
    <t>VR-3 Metallist ventilatsioonirest 600x400mm</t>
  </si>
  <si>
    <t xml:space="preserve">Vahe- ja katuslaed </t>
  </si>
  <si>
    <t>Monoliitne katuslae osa 220mm</t>
  </si>
  <si>
    <t>Monoliitne katuslae osa 50...250mm</t>
  </si>
  <si>
    <t>Monoliitne katuslae osa 100mm</t>
  </si>
  <si>
    <t>Monoliitne vahelae osa 200mm</t>
  </si>
  <si>
    <t>Monoliitne vahelae osa 220mm</t>
  </si>
  <si>
    <t>Puittarindid</t>
  </si>
  <si>
    <t xml:space="preserve">VL-08 Olemasolevate puittalade tugevdamine </t>
  </si>
  <si>
    <t>KL-02 Olemasolevate katusesarikate 150mm kahjustunud osade proteesimine</t>
  </si>
  <si>
    <t>KL-03 Olemasolevate katusesarikate 200mm kahjustunud osade proteesimine</t>
  </si>
  <si>
    <t xml:space="preserve">Trepielemendid </t>
  </si>
  <si>
    <t>Sisetrepi TR-01 betoonkonstruktsioon</t>
  </si>
  <si>
    <t>Sisetrepi TR-02 betoonkonstruktsioon</t>
  </si>
  <si>
    <t xml:space="preserve">FASSAADIELEMENDID JA KATUSED </t>
  </si>
  <si>
    <t>Klaasfassaadid, vitriinid ja eriaknad</t>
  </si>
  <si>
    <t>Suitsuluugid, katusaknad</t>
  </si>
  <si>
    <t>KA-1 Katuseaken 1200x1200mm</t>
  </si>
  <si>
    <t>KA-2 Katuseaken 1000x1500mm</t>
  </si>
  <si>
    <t xml:space="preserve">Aknad </t>
  </si>
  <si>
    <t>Aknalauad</t>
  </si>
  <si>
    <t xml:space="preserve">Aknalauad koos paigaldusega </t>
  </si>
  <si>
    <t>Alumiiniumaknad</t>
  </si>
  <si>
    <t>A-1.3 Alumiiniumprofiil aken 2010x1710mm EI30</t>
  </si>
  <si>
    <t>A-3.3 Alumiiniumprofiil aken 1550x1770mm EI30</t>
  </si>
  <si>
    <t>A-7 Alumiiniumprofiil aken 1640x1790mm</t>
  </si>
  <si>
    <t>A-8 Alumiiniumprofiil aken 550x1790mm</t>
  </si>
  <si>
    <t>A-9 Alumiiniumprofiil aken 1050x1200mm</t>
  </si>
  <si>
    <t>Puit- ja puit-alumiiniumaknad</t>
  </si>
  <si>
    <t>A-10* Puitaken 1670x2300mm</t>
  </si>
  <si>
    <t>A-10a* Puitaken 1670x2300mm</t>
  </si>
  <si>
    <t>A-10b* Puitaken 1670x2300mm</t>
  </si>
  <si>
    <t xml:space="preserve">A-30* Puitaken 1360x550mm </t>
  </si>
  <si>
    <t xml:space="preserve">A-30a* Puitaken 1360x550mm </t>
  </si>
  <si>
    <t xml:space="preserve">A-30b* Puitaken 1360x550mm </t>
  </si>
  <si>
    <t>A-20a Restaureeritav puitaken 1325x1960mm</t>
  </si>
  <si>
    <t>A-21 Restaureeritav puitaken 1400x1960mm</t>
  </si>
  <si>
    <t>A-21a Restaureeritav puitaken 1400x1960mm</t>
  </si>
  <si>
    <t>A-21a Puitaken 1400x1960mm</t>
  </si>
  <si>
    <t>A-21b* Puitaken 1400x1960mm</t>
  </si>
  <si>
    <t>A-22* Puitaken 1330x1875mm</t>
  </si>
  <si>
    <t>A-22a* Puitaken 1330x1875mm</t>
  </si>
  <si>
    <t>A-22b Restaureeritav puitaken 1330x1875mm</t>
  </si>
  <si>
    <t>A-23* Puitaken 1330x1995mm</t>
  </si>
  <si>
    <t>A-23b* Puitaken 1330x1995mm</t>
  </si>
  <si>
    <t>A-23c* Puitaken 1330x1945mm</t>
  </si>
  <si>
    <t>A-23d Restaureeritav puitaken 1360x1945mm</t>
  </si>
  <si>
    <t>A-24* Puitaken 1390x1945mm</t>
  </si>
  <si>
    <t>A-24a* Puitaken 1390x1945mm</t>
  </si>
  <si>
    <t>A-25 Restaureeritav puitaken 740x1950mm</t>
  </si>
  <si>
    <t>A-26 Restaureeritav puitaken 1390x2225mm</t>
  </si>
  <si>
    <t>A-26a Restaureeritav puitaken 1390x2225mm</t>
  </si>
  <si>
    <t>A-26b Restaureeritav puitaken 1390x2225mm</t>
  </si>
  <si>
    <t>A-26c Restaureeritav puitaken 1400x2225mm</t>
  </si>
  <si>
    <t>A-26d Restaureeritav puitaken 1400x2225mm</t>
  </si>
  <si>
    <t>A-26e Restaureeritav puitaken 1400x2225mm</t>
  </si>
  <si>
    <t>A-27 Restaureeritav puitaken 1320x2220mm</t>
  </si>
  <si>
    <t>A-27aRestaureeritav puitaken 1320x2220mm</t>
  </si>
  <si>
    <t>A-27b Restaureeritav puitaken 1320x2220mm</t>
  </si>
  <si>
    <t>A-28* Puitaken 2500x2220mm</t>
  </si>
  <si>
    <t>A-29 Restaureeritav puitaken 1650x2950mm</t>
  </si>
  <si>
    <t>PVC aknad</t>
  </si>
  <si>
    <t>A-1.1 PVC aken 2010x1710mm</t>
  </si>
  <si>
    <t>A-1.2 PVC aken 2010x1710mm</t>
  </si>
  <si>
    <t>A-2.1 PVC aken 2010x1710mm</t>
  </si>
  <si>
    <t>A-2.2 PVC aken 2010x1710mm</t>
  </si>
  <si>
    <t>A-3.1 PVC aken 1550x1770mm</t>
  </si>
  <si>
    <t>A-3.2 PVC aken 1550x1770mm</t>
  </si>
  <si>
    <t>A-3.4 PVC aken 1400x1770mm</t>
  </si>
  <si>
    <t>A-4 PVC aken 2470x1120mm</t>
  </si>
  <si>
    <t>A-5 PVC aken 4280x1780mm</t>
  </si>
  <si>
    <t>A-6 PVC aken 1430x3045mm</t>
  </si>
  <si>
    <t>A-10 PVC aken 620x1575mm</t>
  </si>
  <si>
    <t>A-10b PVC eemaldatav vitraazaken 645x1578mm</t>
  </si>
  <si>
    <t>A-11 PVC aken 610x2400mm</t>
  </si>
  <si>
    <t>A-11b PVC eemaldatav vitraazaken 1400x2260mm</t>
  </si>
  <si>
    <t xml:space="preserve">Välisuksed ja väravad </t>
  </si>
  <si>
    <t>Lukustus ja varustus</t>
  </si>
  <si>
    <t>Välisuste lukustus</t>
  </si>
  <si>
    <t>Alumiiniumuksed ja -väravad</t>
  </si>
  <si>
    <t>VU-1 Kahepoolne klaasitud alumiiniumprofiiluks 1750x2200mm</t>
  </si>
  <si>
    <t>VU-2 Alumiiniumprofiiluks külgframuugiga 1050x1970mm</t>
  </si>
  <si>
    <t>VU-3 Klaasitud alumiiniumprofiiluks ülaframuugiga 1000x2755mm</t>
  </si>
  <si>
    <t>VU-4 Alumiiniumprofiiluks külgframuugiga 1200x2200mm</t>
  </si>
  <si>
    <t>VU-5 Alumiiniumprofiiluks külgframuugiga 850x2070mm</t>
  </si>
  <si>
    <t>Puituksed ja -väravad</t>
  </si>
  <si>
    <t>VU-20 Restaureeritav puidust välisuks valgusaknaga 1750x2300mm</t>
  </si>
  <si>
    <t>VU-21 Restaureeritav puidust välisuks 1630x2235mm</t>
  </si>
  <si>
    <t>VU-22 Puidust välisuks valgusaknaga 980x2900mm</t>
  </si>
  <si>
    <t>VU-23 Puidust välisuks valgusaknaga 1600x3130mm</t>
  </si>
  <si>
    <t>Rõdud ja terrassid</t>
  </si>
  <si>
    <t>Pinnakatted</t>
  </si>
  <si>
    <t>VL-02 Rõdu katmine keraamiliste plaatidega</t>
  </si>
  <si>
    <t>VL-02 Rõdu betoontasandusvalu 35...50mm</t>
  </si>
  <si>
    <t>VL-02 Olemasoleva rõdu raudbetoonplaadi remontimine</t>
  </si>
  <si>
    <t xml:space="preserve">Piirded ja käiguteed </t>
  </si>
  <si>
    <t>Metallist piirded</t>
  </si>
  <si>
    <t>Sisetrepi käsipuu</t>
  </si>
  <si>
    <t>Sisetrepi teraspiire</t>
  </si>
  <si>
    <t>Terasest rõdupiire h-1100mm</t>
  </si>
  <si>
    <t>Elementtrepid</t>
  </si>
  <si>
    <t>Pööningule pääsu redel l-4390mm</t>
  </si>
  <si>
    <t>R-01 Seinakinnitusega tuletõrjeredel l-7650mm</t>
  </si>
  <si>
    <t>R-02 Seinakinnitusega tuletõrjeredel l-2400mm</t>
  </si>
  <si>
    <t xml:space="preserve">Katusetarindid </t>
  </si>
  <si>
    <t>Tasandus</t>
  </si>
  <si>
    <t xml:space="preserve">KL-01 Katuse betoontasanduskiht min 20mm </t>
  </si>
  <si>
    <t>Parapeti ladumine kergplokist 200mm</t>
  </si>
  <si>
    <t>Elemendid</t>
  </si>
  <si>
    <t>Parapeti vertikaalkonstruktsioon</t>
  </si>
  <si>
    <t>Parapeti horisontaalkonstruktsioon</t>
  </si>
  <si>
    <t>Turvarelsiga katusesild</t>
  </si>
  <si>
    <t>Tugevdatud räästapealne renn (toimib ka lumetõkkena)</t>
  </si>
  <si>
    <t>Katuseharja ohutusrelss</t>
  </si>
  <si>
    <t>Katuse lumetõke</t>
  </si>
  <si>
    <t>Katuse pollar</t>
  </si>
  <si>
    <t>Katuse turvasiin</t>
  </si>
  <si>
    <t xml:space="preserve">Sadeveelehter elektrilise soojendusega </t>
  </si>
  <si>
    <t>Katuse läbiviigud ja elemendid</t>
  </si>
  <si>
    <t>KL-04 Katuse laudis 20x100mm s.120mm</t>
  </si>
  <si>
    <t>KL-02/03/04 Katuse kõrgenduslatid 50x50mm sarikate kohal</t>
  </si>
  <si>
    <t>KL-02/03 Katuse puitroovitus 50x50mm s.340mm</t>
  </si>
  <si>
    <t>KL-01 Katuse soojustus tuulutussoontega jäik mineraalvillaplaat Isover OL-TOP/U 30mm</t>
  </si>
  <si>
    <t>KL-01 Katuse soojustus mineraalvill 380mm</t>
  </si>
  <si>
    <t>KL-01 Katuse aurutõke</t>
  </si>
  <si>
    <t>KL-02/03/04 Katuse difuusne aluskate</t>
  </si>
  <si>
    <t>Katusekatted</t>
  </si>
  <si>
    <t>Katuse katmine 2x SBS-rullmaterjaliga</t>
  </si>
  <si>
    <t>Katuse katmine tsingitud terasplekiga 0,6mm, plekk-tahvel 710x1250mm, kahekordne valts</t>
  </si>
  <si>
    <t>Kivikatus (võimalusel kasutada olemasolevaid kive)</t>
  </si>
  <si>
    <t xml:space="preserve">RUUMITARINDID JA PINNAKATTED </t>
  </si>
  <si>
    <t xml:space="preserve">Vaheseinad </t>
  </si>
  <si>
    <t>Klaasvaheseinad</t>
  </si>
  <si>
    <t>KLS-01 Klaasvahesein 1500x2400mm</t>
  </si>
  <si>
    <t>KLS-01 Klaasvahesein 1480x2400mm</t>
  </si>
  <si>
    <t>KLS-01 Klaasvahesein 1520x2400mm</t>
  </si>
  <si>
    <t>KLS-01 Klaasvahesein 3004x2400mm</t>
  </si>
  <si>
    <t>KLS-01 Klaasvahesein 5567x2980mm</t>
  </si>
  <si>
    <t>KLS-01 Klaasvahesein 2295x2400mm</t>
  </si>
  <si>
    <t>KLS-01 Klaasvahesein 5478x2400mm</t>
  </si>
  <si>
    <t>KLS-01 Klaasvahesein 3370x2400mm</t>
  </si>
  <si>
    <t>KLS-01 Klaasvahesein 2469x2434mm</t>
  </si>
  <si>
    <t>KLS-01 Klaasvahesein 2788x2400mm</t>
  </si>
  <si>
    <t>KLS-01 Klaasvahesein 2950x2400mm</t>
  </si>
  <si>
    <t>KLS-01 Klaasvahesein 2900x2400mm</t>
  </si>
  <si>
    <t>KLS-01 Klaasvahesein 3440x2400mm</t>
  </si>
  <si>
    <t>KLS-01 Klaasvahesein 2583x2400mm</t>
  </si>
  <si>
    <t>KLS-01 Klaasvahesein 4349x2400mm</t>
  </si>
  <si>
    <t>KLS-01 Klaasvahesein 3096x2400mm</t>
  </si>
  <si>
    <t>KLS-01 Klaasvahesein 3022x2400mm</t>
  </si>
  <si>
    <t>KLS-01 Klaasvahesein 2800x2400mm</t>
  </si>
  <si>
    <t>KLS-01 Klaasvahesein 2497x2400mm</t>
  </si>
  <si>
    <t>KLS-01 Klaasvahesein 2649x2400xmm</t>
  </si>
  <si>
    <t>KLS-02 Klaasvahesein 02 1600x2400mm</t>
  </si>
  <si>
    <t>KLS-02 Klaasvahesein 02 1596x2400mm</t>
  </si>
  <si>
    <t>KLS-02 Klaasvahesein 02 3000x2400mm</t>
  </si>
  <si>
    <t>KLS-03 Täisklaassein 1959x2400mm</t>
  </si>
  <si>
    <t>KLS-03 Täisklaassein 1952x2400mm</t>
  </si>
  <si>
    <t>KLS-03 Täisklaassein 4780x2400mm</t>
  </si>
  <si>
    <t>KLS-04 Klaasvahesein 04 3498x2400mm</t>
  </si>
  <si>
    <t>KLS-04 Klaasvahesein 04 1600x2400mm</t>
  </si>
  <si>
    <t>KLS-04 Klaasvahesein 04 1400x2424mm</t>
  </si>
  <si>
    <t>KLS-04 Klaasvahesein 04 3579x2400mm</t>
  </si>
  <si>
    <t>KLS-04 Klaasvahesein 04 2060x2400mm</t>
  </si>
  <si>
    <t>KLS-04 Klaasvahesein 04 1327x2400mm</t>
  </si>
  <si>
    <t>KLS-04 Klaasvahesein 04 1960x2400mm</t>
  </si>
  <si>
    <t>KLS-04 Klaasvahesein 04 1900x2400mm</t>
  </si>
  <si>
    <t>KLS-04 Klaasvahesein 04 1920x2400mm</t>
  </si>
  <si>
    <t>KLS-05 Klaasvahesein 05 5522x2400mm</t>
  </si>
  <si>
    <t>KLS-05 Klaasvahesein 05 3065x2400mm</t>
  </si>
  <si>
    <t>KLS-05 Klaasvahesein 05 3086x2400mm</t>
  </si>
  <si>
    <t>KLS-05 Klaasvahesein 05 5595x2400mm</t>
  </si>
  <si>
    <t>KLS-05 Klaasvahesein05 5594x2400xmm</t>
  </si>
  <si>
    <t>Laotud vaheseinad</t>
  </si>
  <si>
    <t>SS-04 Siseseinte ladumine columbia 140mm koos betoneerimisega</t>
  </si>
  <si>
    <t>Elementvaheseinad</t>
  </si>
  <si>
    <t>Siirdesein 6890x3000mm</t>
  </si>
  <si>
    <t xml:space="preserve">WC kabiini seinad </t>
  </si>
  <si>
    <t>Puit- ja kipsplaatvaheseinad</t>
  </si>
  <si>
    <t>SS-03 Kipsplaatsein metallkarkassil GN+GK 75/75 M100</t>
  </si>
  <si>
    <t>Siseaknad</t>
  </si>
  <si>
    <t>SA-1 Alumiiniumprofiilis siseaken 1000x2400mm</t>
  </si>
  <si>
    <t>SA-2 Alumiiniumprofiilis siseaken 1200x2400mm</t>
  </si>
  <si>
    <t>SA-3 Alumiiniumprofiilis siseaken 940x2100mm</t>
  </si>
  <si>
    <t>SA-4 Puidust siseaken 1200x2400mm</t>
  </si>
  <si>
    <t>SA-5 Alumiiniumprofiilis siseaken 890x2100mm</t>
  </si>
  <si>
    <t xml:space="preserve">Siseuksed </t>
  </si>
  <si>
    <t>Terasuksed</t>
  </si>
  <si>
    <t xml:space="preserve">TU-02 Sile metalluks </t>
  </si>
  <si>
    <t xml:space="preserve">TU-03 Sile metalluks </t>
  </si>
  <si>
    <t>TU-05 Turvauks RC3</t>
  </si>
  <si>
    <t>TU-06 Sile metalluks EI60</t>
  </si>
  <si>
    <t>TU-07 Sile metalluks EI60</t>
  </si>
  <si>
    <t>Klaasuksed</t>
  </si>
  <si>
    <t xml:space="preserve">KLU-01 Alumiiniumprofiilis klaasuks </t>
  </si>
  <si>
    <t xml:space="preserve">KLU-02 Alumiiniumprofiilis klaasuks </t>
  </si>
  <si>
    <t xml:space="preserve">KLU-03 Alumiiniumprofiilis klaasuks </t>
  </si>
  <si>
    <t xml:space="preserve">KLU-04 Täisklaasuks </t>
  </si>
  <si>
    <t>KLU-05 Täisklaasuks ülaprofiiliga</t>
  </si>
  <si>
    <t xml:space="preserve">LU-01 Alumiiniumprofiilis klaasist lükanduks </t>
  </si>
  <si>
    <t xml:space="preserve">SU-02 Metallprofiilis klaasuks </t>
  </si>
  <si>
    <t>SU-17 Kahepoolne klaasmetalluks EI30</t>
  </si>
  <si>
    <t xml:space="preserve">TU-01 Metallprofiilis klaasuks </t>
  </si>
  <si>
    <t>Puituksed</t>
  </si>
  <si>
    <t xml:space="preserve">SU-01 Puituks </t>
  </si>
  <si>
    <t xml:space="preserve">SU-03 Puituks </t>
  </si>
  <si>
    <t xml:space="preserve">SU-04 Puituks </t>
  </si>
  <si>
    <t xml:space="preserve">SU-05 Puituks </t>
  </si>
  <si>
    <t xml:space="preserve">SU-06 Puituks </t>
  </si>
  <si>
    <t>SU-08 Spoonitud puituks</t>
  </si>
  <si>
    <t xml:space="preserve">SU-09 Puituks </t>
  </si>
  <si>
    <t>SU-10 Sile metalluks</t>
  </si>
  <si>
    <t xml:space="preserve">SU-13 Puituks </t>
  </si>
  <si>
    <t xml:space="preserve">SU-14 Spoonitud puituks </t>
  </si>
  <si>
    <t xml:space="preserve">SU-15 Kahepoolne puituks </t>
  </si>
  <si>
    <t xml:space="preserve">SU-16 Puidust tahveluks </t>
  </si>
  <si>
    <t xml:space="preserve">SU-18 Puidust tahveluks </t>
  </si>
  <si>
    <t xml:space="preserve">SU-19 Puidust tahveluks </t>
  </si>
  <si>
    <t xml:space="preserve">SU-20 Puidust tahveluks </t>
  </si>
  <si>
    <t xml:space="preserve">SU-21 Puidust tahveluks </t>
  </si>
  <si>
    <t>SU-22 Puidust tahveluks</t>
  </si>
  <si>
    <t xml:space="preserve">SU-23 Puidust tahveluks </t>
  </si>
  <si>
    <t xml:space="preserve">SU-24 Kahepoolne puit-klaas uks </t>
  </si>
  <si>
    <t>TU-04 Puituks EI60</t>
  </si>
  <si>
    <t>PVC uksed</t>
  </si>
  <si>
    <t xml:space="preserve">SU-12 WC kabiini lamineeritud sileuks </t>
  </si>
  <si>
    <t>Lukustus</t>
  </si>
  <si>
    <t xml:space="preserve">Siseuste lukustus ja käepidemed </t>
  </si>
  <si>
    <t xml:space="preserve">Siseseinte pinnakatted </t>
  </si>
  <si>
    <t>Värvkatted</t>
  </si>
  <si>
    <t>Olemasolevate seinte korrastamine, pahteldamine ja värvimine</t>
  </si>
  <si>
    <t>Siseseinte pahteldamine ja värvimine</t>
  </si>
  <si>
    <t>Siseseinte pahteldamine ja värvimine niiskuskindla värviga</t>
  </si>
  <si>
    <t>Välisavapõskede pahteldamine ja värvimine</t>
  </si>
  <si>
    <t>Siseavapõskede pahteldamine ja värvimine</t>
  </si>
  <si>
    <t>Krohv- ja tasandus</t>
  </si>
  <si>
    <t>Siseseinte krohvimine</t>
  </si>
  <si>
    <t xml:space="preserve">Välisavapõskede ehitus </t>
  </si>
  <si>
    <t>Siseavapõskede ehitus kipsplaadist</t>
  </si>
  <si>
    <t>Plaatkatted</t>
  </si>
  <si>
    <t xml:space="preserve">Keraamiline seinaplaat </t>
  </si>
  <si>
    <t>Puitvooderdus</t>
  </si>
  <si>
    <t>Puitimitatsiooniga plaat metallkarkassil</t>
  </si>
  <si>
    <t xml:space="preserve">Seinte katmine niiskustõkkevõõbaga </t>
  </si>
  <si>
    <t>Seinte hüdroisolatsioon</t>
  </si>
  <si>
    <t xml:space="preserve">Lagede pinnakatted </t>
  </si>
  <si>
    <t>Olemasoleva võlvlae korrastamine</t>
  </si>
  <si>
    <t>Lagede pahteldamine ja värvimine</t>
  </si>
  <si>
    <t>Lagede metall- ja plekk-katted, ripplaed</t>
  </si>
  <si>
    <t>RL-01 Ripplagi Ecophon Focus Ds 600x600x20mm</t>
  </si>
  <si>
    <t xml:space="preserve">RL-02 Ripplagi Ecophon Advantage A 600x600x15mm </t>
  </si>
  <si>
    <t>Puidust laed, kipsplaatlaed</t>
  </si>
  <si>
    <t>VL-07/08 Kahekordne tulekindel kipsplaatripplagi teraskarkassil</t>
  </si>
  <si>
    <t>KL-03 Katuslae katmine 2x tulekindla kipsplaadiga</t>
  </si>
  <si>
    <t xml:space="preserve">VL-07 Vahelae laudis rihtimiseks 22mm s.400mm </t>
  </si>
  <si>
    <t>KL-02 Katuslae puitlaastplaat 8mm</t>
  </si>
  <si>
    <t>KL-02 Katuslae puitprussid 50x50mm s.400mm</t>
  </si>
  <si>
    <t>RL-03 Perforeeritud kipsplaatripplagi</t>
  </si>
  <si>
    <t xml:space="preserve">RL-04 Silekips ripplagi </t>
  </si>
  <si>
    <t>Lagede sooja-, heli- ja hüdroisolatsioon</t>
  </si>
  <si>
    <t>VL-07 Vahelae laudise vahel olev mineraalvillast soojustus</t>
  </si>
  <si>
    <t xml:space="preserve">VL-09 Vahelae soojustus EPS 60 Silver 100mm </t>
  </si>
  <si>
    <t>KL-02 Katuslae õhu- ja aurutõke</t>
  </si>
  <si>
    <t>KL-02 Katuslae soojustus mineraalvillaga 50mm</t>
  </si>
  <si>
    <t>RL-06 Liimitav akustiline plaat Ecophon Master B 1200x600x40mm</t>
  </si>
  <si>
    <t xml:space="preserve">Põrandad ja põrandakatted </t>
  </si>
  <si>
    <t>Põrandatasandus</t>
  </si>
  <si>
    <t>VL-01 Betoontasandusvalu 50...80mm</t>
  </si>
  <si>
    <t xml:space="preserve">VL-06 Betoontasandusvalu 60mm (vajadusel) </t>
  </si>
  <si>
    <t>VL-08/10 Betoontasandusvalu 80mm</t>
  </si>
  <si>
    <t>VL-09 Betoontasandusvalu 75mm (vajadusel)</t>
  </si>
  <si>
    <t>Epokatted ja pinnakõvendid</t>
  </si>
  <si>
    <t>P-17 Põrandate katmine epomassiga</t>
  </si>
  <si>
    <t>Põranda katteplaadid, restid, vuugid</t>
  </si>
  <si>
    <t>P-18 Porimatt</t>
  </si>
  <si>
    <t>Plaatpõrandad</t>
  </si>
  <si>
    <t>P-01 Paekiviplaat 450x450x10mm</t>
  </si>
  <si>
    <t>P-02 Paekiviplaat 300x300x10mm</t>
  </si>
  <si>
    <t>P-03 Tasandusega kiviplaat 450x450x10mm</t>
  </si>
  <si>
    <t>P-04/04*/05 Keraamiline põrandaplaat 600x600x9,5mm</t>
  </si>
  <si>
    <t>P-06 Keraamiline põrandaplaat 200x200x10mm</t>
  </si>
  <si>
    <t>P-07 Keraamiline põrandaplaat 300x600x9,5mm</t>
  </si>
  <si>
    <t xml:space="preserve">P-09 Keraamiline põrandaplaat 150x150x8mm </t>
  </si>
  <si>
    <t>Puitpõrandad</t>
  </si>
  <si>
    <t xml:space="preserve">P-16 Parkett 10x10x250mm </t>
  </si>
  <si>
    <t>VL-06 Niiskuskindel vineerplaat 15mm</t>
  </si>
  <si>
    <t>Põrandate hüdroisolatsioon</t>
  </si>
  <si>
    <t xml:space="preserve">VL-07 Vahelae katmine puistevillaga 500mm </t>
  </si>
  <si>
    <t>VL-08/10 Vahelae filterriie</t>
  </si>
  <si>
    <t>VL-08/10 Vahelae sammumüraisolatsioon 50mm</t>
  </si>
  <si>
    <t>Rullmaterjalist põrandakatted, vaibad</t>
  </si>
  <si>
    <t>P-10 Kabinettide vaipkate</t>
  </si>
  <si>
    <t>P-11 Vaipkate 500x500mm</t>
  </si>
  <si>
    <t xml:space="preserve">P-12 Konveretsiruumi vaipkate 250x1000mm </t>
  </si>
  <si>
    <t>P-13...15/15* PVC kate</t>
  </si>
  <si>
    <t>Eriruumide pinnakatted</t>
  </si>
  <si>
    <t>Hoone graafika (sildid, viidad jms)</t>
  </si>
  <si>
    <t xml:space="preserve">SISUSTUS, INVENTAR, SEADMED </t>
  </si>
  <si>
    <t>Mööbel ja sisustus</t>
  </si>
  <si>
    <t>Eritellimusmööbel</t>
  </si>
  <si>
    <t xml:space="preserve">Klienditeeninduslett l-5950mm </t>
  </si>
  <si>
    <t xml:space="preserve">Kliendipind l-2950mm </t>
  </si>
  <si>
    <t xml:space="preserve">Töötukassa infolett l-3450mm </t>
  </si>
  <si>
    <t xml:space="preserve">Töötukassa teenindja vahesirm l-2046mm </t>
  </si>
  <si>
    <t xml:space="preserve">Sisseehitatud pink ja peegel koos tagaseinaga </t>
  </si>
  <si>
    <t>Kinnipeetava kohtualuse pink</t>
  </si>
  <si>
    <t>Sisseehitatud diivan l-1760mm</t>
  </si>
  <si>
    <t xml:space="preserve">Sisseehitatud diivan l-1430mm </t>
  </si>
  <si>
    <t>Riigimaja infolett l-3575mm</t>
  </si>
  <si>
    <t>Kohtumaja kordniku lett l-1400mm</t>
  </si>
  <si>
    <t xml:space="preserve">Puidust lillekast trepipiirdel </t>
  </si>
  <si>
    <t>Garderoobi kapp peegliga 1190x2300mm</t>
  </si>
  <si>
    <t>Olemasolev restaureeritav mööbel (kohtusaali pingid), eemaldada peitslakk, lihvida ja värvida poolkatva mööblivärviga</t>
  </si>
  <si>
    <t>Olemasolev restaureeritav mööbel (kohtusaali lauad), eemaldada peitslakk, lihvida ja värvida poolkatva mööblivärviga</t>
  </si>
  <si>
    <t>Olemasolev restaureeritav mööbel (kohtualuse kõnepult), eemaldada peitslakk, lihvida ja värvida poolkatva mööblivärviga</t>
  </si>
  <si>
    <t>Inventar</t>
  </si>
  <si>
    <t>Sanitaartehnika kohtkindel inventar</t>
  </si>
  <si>
    <t xml:space="preserve">AKS-1 Vahuseebi dosaator </t>
  </si>
  <si>
    <t>AKS-2 Lehträtikute dosaator</t>
  </si>
  <si>
    <t xml:space="preserve">AKS-3 WC paberi hoidja </t>
  </si>
  <si>
    <t>AKS-4 Prügikast paberrätikutele</t>
  </si>
  <si>
    <t>AKS-5 Seinakinnitusega prügikast</t>
  </si>
  <si>
    <t>AKS-6 Seinakinnitusega vedelseebi dosaator</t>
  </si>
  <si>
    <t>AKS-7 Seinakinnitusega prügikast 355x460mm</t>
  </si>
  <si>
    <t>AKS-08 Seinakinnitusega wc-harja hoidja koos harjaga</t>
  </si>
  <si>
    <t>AKS-09 Kroomitud traadist kandiline seebiriiul</t>
  </si>
  <si>
    <t>AKS-10 Pedaaliga prügikast</t>
  </si>
  <si>
    <t>AKS-11 Roostevabast terasest nagi 20x20x45mm</t>
  </si>
  <si>
    <t>AKS-A1 Seinakinnitusega ülestõstetavad käetoed</t>
  </si>
  <si>
    <t>AKS-A2 Seinakinnitusega reeling käepidemed</t>
  </si>
  <si>
    <t>AKS-A3 Seinakinnitusega reeling tugi</t>
  </si>
  <si>
    <t>AKS-A4 Seinakinnitusega klapitav duśiiste</t>
  </si>
  <si>
    <t>AKS-A5 Seinale kinnitatav puidust mähkimislaud</t>
  </si>
  <si>
    <t xml:space="preserve">Tõste- ja teisaldusseadmed </t>
  </si>
  <si>
    <t>Liftid</t>
  </si>
  <si>
    <t xml:space="preserve">TEHNOSÜSTEEMID </t>
  </si>
  <si>
    <t xml:space="preserve">Veevarustus ja kanalisatsioon </t>
  </si>
  <si>
    <t>Veevarustus</t>
  </si>
  <si>
    <t>Kanalisatsioon</t>
  </si>
  <si>
    <t>Sanitaartehnika seadmed</t>
  </si>
  <si>
    <t>Sanitaartehnika paigaldus (sanitaartehnika tellija tarne)</t>
  </si>
  <si>
    <t xml:space="preserve">Küte, ventilatsioon ja jahutus </t>
  </si>
  <si>
    <t>Küttetorustikud</t>
  </si>
  <si>
    <t>Küttekehad</t>
  </si>
  <si>
    <t>Katlamajad, soojasõlmed, boilerid</t>
  </si>
  <si>
    <t>Soojasõlm</t>
  </si>
  <si>
    <t>Ventilatsiooniseadmed</t>
  </si>
  <si>
    <t>Ventilatsioonseadmed</t>
  </si>
  <si>
    <t>Ventilatsioonitorustikud</t>
  </si>
  <si>
    <t>Jahutusseadmed</t>
  </si>
  <si>
    <t>Jahutustorustikud</t>
  </si>
  <si>
    <t xml:space="preserve">Tuletõrjevarustus </t>
  </si>
  <si>
    <t xml:space="preserve">Tugevvoolupaigaldis </t>
  </si>
  <si>
    <t>Elektri peajaotussüsteemid</t>
  </si>
  <si>
    <t>Kaabliteed</t>
  </si>
  <si>
    <t>Kaabeldus</t>
  </si>
  <si>
    <t>Valgustussüsteemid</t>
  </si>
  <si>
    <t>Elektriküte, installatsioonimaterjalid</t>
  </si>
  <si>
    <t>Instalatsioonimaterjalid</t>
  </si>
  <si>
    <t>Piksekaitse ja maandus</t>
  </si>
  <si>
    <t>Piksekaitse, maandus</t>
  </si>
  <si>
    <t xml:space="preserve">Nõrkvoolupaigaldis ja automaatika </t>
  </si>
  <si>
    <t>Hooneautomaatika</t>
  </si>
  <si>
    <t>Andmevõrgud, telefoni- ja infoedastussüsteemid</t>
  </si>
  <si>
    <t>Turvasüsteemid</t>
  </si>
  <si>
    <t xml:space="preserve">Ajutised ehitised ehitusplatsil </t>
  </si>
  <si>
    <t>Soojakud ja olmeruumid</t>
  </si>
  <si>
    <t>Ehitussoojaku rent ja paigaldus</t>
  </si>
  <si>
    <t>Ajutise tualeti rent ja paigaldus</t>
  </si>
  <si>
    <t>Piirded ja reklaamtahvlid</t>
  </si>
  <si>
    <t>Objekti teadetetahvel</t>
  </si>
  <si>
    <t>Ajutise piirdeaia kasutus</t>
  </si>
  <si>
    <t>Tellingud, lavad ja tõstukid</t>
  </si>
  <si>
    <t xml:space="preserve">Ajutised tehnosüsteemid </t>
  </si>
  <si>
    <t>Vesi ja kanalisatsioon</t>
  </si>
  <si>
    <t>Ajutine veepaigaldus</t>
  </si>
  <si>
    <t>Elektripaigaldis</t>
  </si>
  <si>
    <t>Ajutine elektripaigaldus</t>
  </si>
  <si>
    <t xml:space="preserve">Energiakulu </t>
  </si>
  <si>
    <t>Elektrikulu</t>
  </si>
  <si>
    <t>Ehitusaegne elektri kulu</t>
  </si>
  <si>
    <t>Veekulu</t>
  </si>
  <si>
    <t>Ehitusaegne vee kulu</t>
  </si>
  <si>
    <t xml:space="preserve">Veod </t>
  </si>
  <si>
    <t>Jäätmekäitlus</t>
  </si>
  <si>
    <t>Ehitusprahi koristus ja utiliseerimine</t>
  </si>
  <si>
    <t xml:space="preserve">Juhtimiskulud </t>
  </si>
  <si>
    <t>ITP palgad</t>
  </si>
  <si>
    <t>Projektijuht</t>
  </si>
  <si>
    <t>Objektijuht</t>
  </si>
  <si>
    <t>Abitööliste palgad</t>
  </si>
  <si>
    <t>Valve</t>
  </si>
  <si>
    <t xml:space="preserve">Kulud abistavatele tegevustele </t>
  </si>
  <si>
    <t>Ehitusplatsi korrashoid</t>
  </si>
  <si>
    <t>Lõplik koristamine</t>
  </si>
  <si>
    <t>Lõplik koristus</t>
  </si>
  <si>
    <t xml:space="preserve">Talvised lisakulud </t>
  </si>
  <si>
    <t>Hoonete kütmine ja kuivatamine</t>
  </si>
  <si>
    <t>Ajutine küte ja hoone kuivatamine</t>
  </si>
  <si>
    <t xml:space="preserve">Lepingu erikulud </t>
  </si>
  <si>
    <t>Ehitustööde kindlustus</t>
  </si>
  <si>
    <t>Ehitustööde kindlustus, CAR</t>
  </si>
  <si>
    <t>KOKKU</t>
  </si>
  <si>
    <t>Käibemaks 20%</t>
  </si>
  <si>
    <t>SUMMA</t>
  </si>
  <si>
    <t>eur +km</t>
  </si>
  <si>
    <t>PPA parkla prognoosmaksumus 2021 juuli seisuga</t>
  </si>
  <si>
    <t>kallinemine</t>
  </si>
  <si>
    <t>TELLIJA HANKED</t>
  </si>
  <si>
    <t>koos 5% reserviga (+km)</t>
  </si>
  <si>
    <t>Ostumööbel vt eraldi tabel</t>
  </si>
  <si>
    <t>Kokku</t>
  </si>
  <si>
    <t>Summa</t>
  </si>
  <si>
    <t>Antud eelarvestustöö on koostatud põhiprojekti alusel</t>
  </si>
  <si>
    <t>Antud eelarvestustöö täpsus +/- 10%</t>
  </si>
  <si>
    <t>Sisustuse ja inventari eelarvestustöö täpsus +/-20%</t>
  </si>
  <si>
    <t>Koostas:</t>
  </si>
  <si>
    <t>E-Eelarvestus OÜ</t>
  </si>
  <si>
    <t>Ehitustööde aegne intress</t>
  </si>
  <si>
    <t>RKAS üldkulud</t>
  </si>
  <si>
    <t>Lisa 2- Kapitalikomponendi annuiteetgraafik</t>
  </si>
  <si>
    <t>RKAS projektijuhtimise otsesed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</si>
</sst>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[$€-2]\ * #,##0.00_-;\-[$€-2]\ * #,##0.00_-;_-[$€-2]\ * &quot;-&quot;??_-;_-@_-"/>
    <numFmt numFmtId="165" formatCode="_-[$€-2]\ * #,##0.0_-;\-[$€-2]\ * #,##0.0_-;_-[$€-2]\ * &quot;-&quot;??_-;_-@_-"/>
    <numFmt numFmtId="166" formatCode="d&quot;.&quot;mm&quot;.&quot;yyyy"/>
    <numFmt numFmtId="167" formatCode="0.000%"/>
    <numFmt numFmtId="168" formatCode="#,##0.00&quot; &quot;;[Red]&quot;-&quot;#,##0.00&quot; &quot;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b/>
      <sz val="13.5"/>
      <color rgb="FF00000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sz val="12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i/>
      <u/>
      <sz val="12"/>
      <color rgb="FF000000"/>
      <name val="Calibri"/>
      <family val="2"/>
      <charset val="186"/>
      <scheme val="minor"/>
    </font>
    <font>
      <b/>
      <i/>
      <u/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2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"/>
      <family val="2"/>
      <charset val="1"/>
    </font>
    <font>
      <b/>
      <sz val="1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FF0000"/>
      <name val="Source Sans Pro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charset val="18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/>
  </cellStyleXfs>
  <cellXfs count="207">
    <xf numFmtId="0" fontId="0" fillId="0" borderId="0" xfId="0"/>
    <xf numFmtId="0" fontId="20" fillId="33" borderId="0" xfId="0" applyFont="1" applyFill="1" applyAlignment="1">
      <alignment horizontal="left"/>
    </xf>
    <xf numFmtId="0" fontId="19" fillId="33" borderId="0" xfId="0" applyFont="1" applyFill="1"/>
    <xf numFmtId="14" fontId="23" fillId="33" borderId="0" xfId="0" applyNumberFormat="1" applyFont="1" applyFill="1"/>
    <xf numFmtId="0" fontId="21" fillId="33" borderId="0" xfId="0" applyFont="1" applyFill="1" applyAlignment="1">
      <alignment horizontal="center" wrapText="1"/>
    </xf>
    <xf numFmtId="0" fontId="22" fillId="34" borderId="10" xfId="0" applyFont="1" applyFill="1" applyBorder="1" applyAlignment="1">
      <alignment horizontal="center" wrapText="1"/>
    </xf>
    <xf numFmtId="164" fontId="22" fillId="34" borderId="10" xfId="0" applyNumberFormat="1" applyFont="1" applyFill="1" applyBorder="1" applyAlignment="1">
      <alignment horizontal="center" wrapText="1"/>
    </xf>
    <xf numFmtId="0" fontId="23" fillId="34" borderId="10" xfId="0" applyFont="1" applyFill="1" applyBorder="1"/>
    <xf numFmtId="0" fontId="23" fillId="34" borderId="10" xfId="0" applyFont="1" applyFill="1" applyBorder="1" applyAlignment="1">
      <alignment wrapText="1"/>
    </xf>
    <xf numFmtId="165" fontId="23" fillId="34" borderId="10" xfId="0" applyNumberFormat="1" applyFont="1" applyFill="1" applyBorder="1"/>
    <xf numFmtId="164" fontId="23" fillId="34" borderId="10" xfId="0" applyNumberFormat="1" applyFont="1" applyFill="1" applyBorder="1"/>
    <xf numFmtId="0" fontId="19" fillId="33" borderId="10" xfId="0" applyFont="1" applyFill="1" applyBorder="1"/>
    <xf numFmtId="0" fontId="19" fillId="0" borderId="10" xfId="0" applyFont="1" applyBorder="1" applyAlignment="1">
      <alignment wrapText="1"/>
    </xf>
    <xf numFmtId="164" fontId="19" fillId="33" borderId="10" xfId="0" applyNumberFormat="1" applyFont="1" applyFill="1" applyBorder="1"/>
    <xf numFmtId="0" fontId="23" fillId="33" borderId="10" xfId="0" applyFont="1" applyFill="1" applyBorder="1"/>
    <xf numFmtId="0" fontId="23" fillId="0" borderId="10" xfId="42" applyFont="1" applyBorder="1" applyAlignment="1">
      <alignment wrapText="1"/>
    </xf>
    <xf numFmtId="165" fontId="23" fillId="33" borderId="10" xfId="0" applyNumberFormat="1" applyFont="1" applyFill="1" applyBorder="1"/>
    <xf numFmtId="164" fontId="23" fillId="33" borderId="10" xfId="0" applyNumberFormat="1" applyFont="1" applyFill="1" applyBorder="1"/>
    <xf numFmtId="164" fontId="19" fillId="33" borderId="0" xfId="0" applyNumberFormat="1" applyFont="1" applyFill="1"/>
    <xf numFmtId="0" fontId="24" fillId="33" borderId="0" xfId="0" applyFont="1" applyFill="1" applyAlignment="1">
      <alignment horizontal="left"/>
    </xf>
    <xf numFmtId="0" fontId="19" fillId="33" borderId="0" xfId="0" applyFont="1" applyFill="1" applyAlignment="1">
      <alignment wrapText="1"/>
    </xf>
    <xf numFmtId="0" fontId="25" fillId="33" borderId="0" xfId="0" applyFont="1" applyFill="1"/>
    <xf numFmtId="0" fontId="27" fillId="33" borderId="0" xfId="0" applyFont="1" applyFill="1"/>
    <xf numFmtId="0" fontId="23" fillId="33" borderId="0" xfId="0" applyFont="1" applyFill="1"/>
    <xf numFmtId="0" fontId="19" fillId="35" borderId="10" xfId="0" applyFont="1" applyFill="1" applyBorder="1"/>
    <xf numFmtId="0" fontId="19" fillId="35" borderId="10" xfId="0" applyFont="1" applyFill="1" applyBorder="1" applyAlignment="1">
      <alignment wrapText="1"/>
    </xf>
    <xf numFmtId="164" fontId="19" fillId="35" borderId="10" xfId="0" applyNumberFormat="1" applyFont="1" applyFill="1" applyBorder="1"/>
    <xf numFmtId="0" fontId="23" fillId="35" borderId="10" xfId="0" applyFont="1" applyFill="1" applyBorder="1"/>
    <xf numFmtId="165" fontId="23" fillId="35" borderId="10" xfId="0" applyNumberFormat="1" applyFont="1" applyFill="1" applyBorder="1"/>
    <xf numFmtId="164" fontId="23" fillId="35" borderId="10" xfId="0" applyNumberFormat="1" applyFont="1" applyFill="1" applyBorder="1"/>
    <xf numFmtId="0" fontId="29" fillId="0" borderId="10" xfId="0" applyFont="1" applyBorder="1"/>
    <xf numFmtId="0" fontId="29" fillId="0" borderId="10" xfId="0" applyFont="1" applyBorder="1" applyAlignment="1">
      <alignment wrapText="1"/>
    </xf>
    <xf numFmtId="165" fontId="29" fillId="0" borderId="10" xfId="0" applyNumberFormat="1" applyFont="1" applyBorder="1"/>
    <xf numFmtId="164" fontId="29" fillId="0" borderId="10" xfId="0" applyNumberFormat="1" applyFont="1" applyBorder="1"/>
    <xf numFmtId="0" fontId="23" fillId="35" borderId="10" xfId="42" applyFont="1" applyFill="1" applyBorder="1" applyAlignment="1">
      <alignment wrapText="1"/>
    </xf>
    <xf numFmtId="0" fontId="19" fillId="0" borderId="10" xfId="0" applyFont="1" applyBorder="1"/>
    <xf numFmtId="164" fontId="19" fillId="0" borderId="10" xfId="0" applyNumberFormat="1" applyFont="1" applyBorder="1"/>
    <xf numFmtId="0" fontId="26" fillId="0" borderId="0" xfId="0" applyFont="1" applyAlignment="1">
      <alignment horizontal="left"/>
    </xf>
    <xf numFmtId="0" fontId="19" fillId="0" borderId="0" xfId="0" applyFont="1" applyAlignment="1">
      <alignment wrapText="1"/>
    </xf>
    <xf numFmtId="43" fontId="19" fillId="35" borderId="10" xfId="43" applyFont="1" applyFill="1" applyBorder="1"/>
    <xf numFmtId="43" fontId="19" fillId="33" borderId="0" xfId="43" applyFont="1" applyFill="1" applyAlignment="1">
      <alignment horizontal="right"/>
    </xf>
    <xf numFmtId="43" fontId="22" fillId="34" borderId="10" xfId="43" applyFont="1" applyFill="1" applyBorder="1" applyAlignment="1">
      <alignment horizontal="right" wrapText="1"/>
    </xf>
    <xf numFmtId="43" fontId="23" fillId="34" borderId="10" xfId="43" applyFont="1" applyFill="1" applyBorder="1" applyAlignment="1">
      <alignment horizontal="right"/>
    </xf>
    <xf numFmtId="43" fontId="19" fillId="33" borderId="10" xfId="43" applyFont="1" applyFill="1" applyBorder="1" applyAlignment="1">
      <alignment horizontal="right"/>
    </xf>
    <xf numFmtId="43" fontId="23" fillId="35" borderId="10" xfId="43" applyFont="1" applyFill="1" applyBorder="1" applyAlignment="1">
      <alignment horizontal="right"/>
    </xf>
    <xf numFmtId="43" fontId="19" fillId="35" borderId="10" xfId="43" applyFont="1" applyFill="1" applyBorder="1" applyAlignment="1">
      <alignment horizontal="right"/>
    </xf>
    <xf numFmtId="43" fontId="19" fillId="0" borderId="10" xfId="43" applyFont="1" applyFill="1" applyBorder="1" applyAlignment="1">
      <alignment horizontal="right"/>
    </xf>
    <xf numFmtId="43" fontId="19" fillId="0" borderId="12" xfId="43" applyFont="1" applyFill="1" applyBorder="1" applyAlignment="1">
      <alignment horizontal="right"/>
    </xf>
    <xf numFmtId="43" fontId="29" fillId="0" borderId="10" xfId="43" applyFont="1" applyFill="1" applyBorder="1" applyAlignment="1">
      <alignment horizontal="right"/>
    </xf>
    <xf numFmtId="43" fontId="23" fillId="33" borderId="10" xfId="43" applyFont="1" applyFill="1" applyBorder="1" applyAlignment="1">
      <alignment horizontal="right"/>
    </xf>
    <xf numFmtId="43" fontId="23" fillId="35" borderId="10" xfId="43" applyFont="1" applyFill="1" applyBorder="1"/>
    <xf numFmtId="43" fontId="19" fillId="35" borderId="12" xfId="43" applyFont="1" applyFill="1" applyBorder="1" applyAlignment="1">
      <alignment horizontal="right"/>
    </xf>
    <xf numFmtId="0" fontId="28" fillId="35" borderId="10" xfId="0" applyFont="1" applyFill="1" applyBorder="1"/>
    <xf numFmtId="0" fontId="28" fillId="35" borderId="10" xfId="0" applyFont="1" applyFill="1" applyBorder="1" applyAlignment="1">
      <alignment wrapText="1"/>
    </xf>
    <xf numFmtId="0" fontId="25" fillId="35" borderId="10" xfId="0" applyFont="1" applyFill="1" applyBorder="1" applyAlignment="1">
      <alignment wrapText="1"/>
    </xf>
    <xf numFmtId="0" fontId="23" fillId="35" borderId="10" xfId="0" applyFont="1" applyFill="1" applyBorder="1" applyAlignment="1">
      <alignment wrapText="1"/>
    </xf>
    <xf numFmtId="0" fontId="30" fillId="35" borderId="10" xfId="0" applyFont="1" applyFill="1" applyBorder="1" applyAlignment="1">
      <alignment wrapText="1"/>
    </xf>
    <xf numFmtId="43" fontId="30" fillId="35" borderId="10" xfId="43" applyFont="1" applyFill="1" applyBorder="1" applyAlignment="1">
      <alignment horizontal="right"/>
    </xf>
    <xf numFmtId="0" fontId="30" fillId="35" borderId="10" xfId="0" applyFont="1" applyFill="1" applyBorder="1"/>
    <xf numFmtId="164" fontId="30" fillId="35" borderId="10" xfId="0" applyNumberFormat="1" applyFont="1" applyFill="1" applyBorder="1"/>
    <xf numFmtId="0" fontId="0" fillId="35" borderId="10" xfId="0" applyFill="1" applyBorder="1"/>
    <xf numFmtId="0" fontId="31" fillId="35" borderId="10" xfId="0" applyFont="1" applyFill="1" applyBorder="1"/>
    <xf numFmtId="0" fontId="31" fillId="35" borderId="10" xfId="0" applyFont="1" applyFill="1" applyBorder="1" applyAlignment="1">
      <alignment wrapText="1"/>
    </xf>
    <xf numFmtId="43" fontId="31" fillId="35" borderId="10" xfId="43" applyFont="1" applyFill="1" applyBorder="1" applyAlignment="1">
      <alignment horizontal="right"/>
    </xf>
    <xf numFmtId="164" fontId="31" fillId="35" borderId="10" xfId="0" applyNumberFormat="1" applyFont="1" applyFill="1" applyBorder="1"/>
    <xf numFmtId="0" fontId="19" fillId="35" borderId="10" xfId="42" applyFont="1" applyFill="1" applyBorder="1" applyAlignment="1">
      <alignment wrapText="1"/>
    </xf>
    <xf numFmtId="165" fontId="19" fillId="35" borderId="10" xfId="0" applyNumberFormat="1" applyFont="1" applyFill="1" applyBorder="1"/>
    <xf numFmtId="43" fontId="29" fillId="35" borderId="10" xfId="43" applyFont="1" applyFill="1" applyBorder="1" applyAlignment="1">
      <alignment horizontal="right"/>
    </xf>
    <xf numFmtId="0" fontId="29" fillId="35" borderId="10" xfId="0" applyFont="1" applyFill="1" applyBorder="1"/>
    <xf numFmtId="165" fontId="29" fillId="35" borderId="10" xfId="0" applyNumberFormat="1" applyFont="1" applyFill="1" applyBorder="1"/>
    <xf numFmtId="0" fontId="29" fillId="35" borderId="10" xfId="0" applyFont="1" applyFill="1" applyBorder="1" applyAlignment="1">
      <alignment wrapText="1"/>
    </xf>
    <xf numFmtId="164" fontId="29" fillId="35" borderId="10" xfId="0" applyNumberFormat="1" applyFont="1" applyFill="1" applyBorder="1"/>
    <xf numFmtId="43" fontId="0" fillId="35" borderId="10" xfId="43" applyFont="1" applyFill="1" applyBorder="1" applyAlignment="1">
      <alignment horizontal="center"/>
    </xf>
    <xf numFmtId="0" fontId="0" fillId="35" borderId="10" xfId="0" applyFill="1" applyBorder="1" applyAlignment="1">
      <alignment wrapText="1"/>
    </xf>
    <xf numFmtId="43" fontId="0" fillId="35" borderId="10" xfId="43" applyFont="1" applyFill="1" applyBorder="1"/>
    <xf numFmtId="43" fontId="0" fillId="35" borderId="10" xfId="43" applyFont="1" applyFill="1" applyBorder="1" applyAlignment="1">
      <alignment horizontal="right"/>
    </xf>
    <xf numFmtId="0" fontId="35" fillId="35" borderId="10" xfId="0" applyFont="1" applyFill="1" applyBorder="1"/>
    <xf numFmtId="0" fontId="35" fillId="35" borderId="10" xfId="42" applyFont="1" applyFill="1" applyBorder="1" applyAlignment="1">
      <alignment wrapText="1"/>
    </xf>
    <xf numFmtId="43" fontId="35" fillId="35" borderId="10" xfId="43" applyFont="1" applyFill="1" applyBorder="1" applyAlignment="1">
      <alignment horizontal="right"/>
    </xf>
    <xf numFmtId="164" fontId="35" fillId="35" borderId="10" xfId="0" applyNumberFormat="1" applyFont="1" applyFill="1" applyBorder="1"/>
    <xf numFmtId="0" fontId="31" fillId="35" borderId="0" xfId="0" applyFont="1" applyFill="1"/>
    <xf numFmtId="0" fontId="31" fillId="35" borderId="10" xfId="42" applyFont="1" applyFill="1" applyBorder="1" applyAlignment="1">
      <alignment wrapText="1"/>
    </xf>
    <xf numFmtId="0" fontId="29" fillId="35" borderId="10" xfId="42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43" fontId="19" fillId="33" borderId="10" xfId="43" applyFont="1" applyFill="1" applyBorder="1"/>
    <xf numFmtId="43" fontId="23" fillId="34" borderId="10" xfId="43" applyFont="1" applyFill="1" applyBorder="1"/>
    <xf numFmtId="0" fontId="23" fillId="33" borderId="10" xfId="0" applyFont="1" applyFill="1" applyBorder="1" applyAlignment="1">
      <alignment wrapText="1"/>
    </xf>
    <xf numFmtId="43" fontId="23" fillId="33" borderId="10" xfId="43" applyFont="1" applyFill="1" applyBorder="1"/>
    <xf numFmtId="43" fontId="19" fillId="33" borderId="0" xfId="43" applyFont="1" applyFill="1"/>
    <xf numFmtId="0" fontId="15" fillId="33" borderId="0" xfId="0" applyFont="1" applyFill="1"/>
    <xf numFmtId="0" fontId="15" fillId="33" borderId="0" xfId="0" applyFont="1" applyFill="1" applyAlignment="1">
      <alignment wrapText="1"/>
    </xf>
    <xf numFmtId="43" fontId="15" fillId="33" borderId="0" xfId="43" applyFont="1" applyFill="1" applyBorder="1"/>
    <xf numFmtId="164" fontId="15" fillId="33" borderId="0" xfId="0" applyNumberFormat="1" applyFont="1" applyFill="1"/>
    <xf numFmtId="164" fontId="36" fillId="33" borderId="0" xfId="0" applyNumberFormat="1" applyFont="1" applyFill="1"/>
    <xf numFmtId="164" fontId="31" fillId="33" borderId="10" xfId="0" applyNumberFormat="1" applyFont="1" applyFill="1" applyBorder="1"/>
    <xf numFmtId="164" fontId="35" fillId="34" borderId="10" xfId="0" applyNumberFormat="1" applyFont="1" applyFill="1" applyBorder="1"/>
    <xf numFmtId="164" fontId="35" fillId="33" borderId="10" xfId="0" applyNumberFormat="1" applyFont="1" applyFill="1" applyBorder="1"/>
    <xf numFmtId="49" fontId="19" fillId="33" borderId="10" xfId="0" applyNumberFormat="1" applyFont="1" applyFill="1" applyBorder="1" applyAlignment="1">
      <alignment horizontal="right"/>
    </xf>
    <xf numFmtId="0" fontId="23" fillId="36" borderId="10" xfId="0" applyFont="1" applyFill="1" applyBorder="1"/>
    <xf numFmtId="0" fontId="23" fillId="36" borderId="10" xfId="0" applyFont="1" applyFill="1" applyBorder="1" applyAlignment="1">
      <alignment wrapText="1"/>
    </xf>
    <xf numFmtId="43" fontId="23" fillId="36" borderId="10" xfId="43" applyFont="1" applyFill="1" applyBorder="1" applyAlignment="1">
      <alignment horizontal="right"/>
    </xf>
    <xf numFmtId="165" fontId="23" fillId="36" borderId="10" xfId="0" applyNumberFormat="1" applyFont="1" applyFill="1" applyBorder="1"/>
    <xf numFmtId="164" fontId="23" fillId="36" borderId="10" xfId="0" applyNumberFormat="1" applyFont="1" applyFill="1" applyBorder="1"/>
    <xf numFmtId="164" fontId="19" fillId="33" borderId="14" xfId="0" applyNumberFormat="1" applyFont="1" applyFill="1" applyBorder="1"/>
    <xf numFmtId="0" fontId="19" fillId="37" borderId="0" xfId="0" applyFont="1" applyFill="1"/>
    <xf numFmtId="0" fontId="22" fillId="0" borderId="0" xfId="0" applyFont="1" applyAlignment="1">
      <alignment horizontal="center" wrapText="1"/>
    </xf>
    <xf numFmtId="0" fontId="19" fillId="0" borderId="0" xfId="0" applyFont="1"/>
    <xf numFmtId="43" fontId="19" fillId="0" borderId="0" xfId="43" applyFont="1" applyFill="1" applyBorder="1" applyAlignment="1">
      <alignment horizontal="right"/>
    </xf>
    <xf numFmtId="44" fontId="19" fillId="0" borderId="0" xfId="50" applyFont="1" applyFill="1" applyBorder="1"/>
    <xf numFmtId="164" fontId="19" fillId="0" borderId="0" xfId="0" applyNumberFormat="1" applyFont="1"/>
    <xf numFmtId="0" fontId="23" fillId="0" borderId="0" xfId="0" applyFont="1"/>
    <xf numFmtId="43" fontId="23" fillId="0" borderId="0" xfId="43" applyFont="1" applyFill="1" applyBorder="1"/>
    <xf numFmtId="44" fontId="23" fillId="0" borderId="0" xfId="50" applyFont="1" applyFill="1" applyBorder="1"/>
    <xf numFmtId="164" fontId="23" fillId="0" borderId="0" xfId="0" applyNumberFormat="1" applyFont="1"/>
    <xf numFmtId="0" fontId="35" fillId="0" borderId="0" xfId="0" applyFont="1"/>
    <xf numFmtId="0" fontId="17" fillId="0" borderId="0" xfId="0" applyFont="1"/>
    <xf numFmtId="9" fontId="18" fillId="0" borderId="0" xfId="0" applyNumberFormat="1" applyFont="1"/>
    <xf numFmtId="0" fontId="23" fillId="38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8" fillId="35" borderId="0" xfId="52" applyFill="1"/>
    <xf numFmtId="0" fontId="39" fillId="39" borderId="0" xfId="52" applyFont="1" applyFill="1"/>
    <xf numFmtId="4" fontId="39" fillId="39" borderId="0" xfId="52" applyNumberFormat="1" applyFont="1" applyFill="1" applyAlignment="1">
      <alignment horizontal="right"/>
    </xf>
    <xf numFmtId="0" fontId="40" fillId="39" borderId="0" xfId="52" applyFont="1" applyFill="1"/>
    <xf numFmtId="0" fontId="39" fillId="35" borderId="0" xfId="52" applyFont="1" applyFill="1"/>
    <xf numFmtId="4" fontId="40" fillId="39" borderId="0" xfId="52" applyNumberFormat="1" applyFont="1" applyFill="1"/>
    <xf numFmtId="4" fontId="41" fillId="39" borderId="0" xfId="52" applyNumberFormat="1" applyFont="1" applyFill="1"/>
    <xf numFmtId="4" fontId="39" fillId="39" borderId="0" xfId="52" applyNumberFormat="1" applyFont="1" applyFill="1"/>
    <xf numFmtId="4" fontId="39" fillId="35" borderId="0" xfId="52" applyNumberFormat="1" applyFont="1" applyFill="1"/>
    <xf numFmtId="0" fontId="39" fillId="40" borderId="15" xfId="52" applyFont="1" applyFill="1" applyBorder="1"/>
    <xf numFmtId="0" fontId="39" fillId="39" borderId="16" xfId="52" applyFont="1" applyFill="1" applyBorder="1"/>
    <xf numFmtId="0" fontId="30" fillId="35" borderId="16" xfId="0" applyFont="1" applyFill="1" applyBorder="1"/>
    <xf numFmtId="166" fontId="39" fillId="40" borderId="16" xfId="52" applyNumberFormat="1" applyFont="1" applyFill="1" applyBorder="1"/>
    <xf numFmtId="0" fontId="39" fillId="40" borderId="17" xfId="52" applyFont="1" applyFill="1" applyBorder="1"/>
    <xf numFmtId="0" fontId="39" fillId="40" borderId="18" xfId="52" applyFont="1" applyFill="1" applyBorder="1"/>
    <xf numFmtId="0" fontId="30" fillId="35" borderId="0" xfId="0" applyFont="1" applyFill="1"/>
    <xf numFmtId="0" fontId="39" fillId="40" borderId="0" xfId="52" applyFont="1" applyFill="1"/>
    <xf numFmtId="0" fontId="39" fillId="40" borderId="14" xfId="52" applyFont="1" applyFill="1" applyBorder="1"/>
    <xf numFmtId="166" fontId="30" fillId="35" borderId="0" xfId="0" applyNumberFormat="1" applyFont="1" applyFill="1"/>
    <xf numFmtId="0" fontId="39" fillId="40" borderId="19" xfId="52" applyFont="1" applyFill="1" applyBorder="1"/>
    <xf numFmtId="0" fontId="39" fillId="39" borderId="20" xfId="52" applyFont="1" applyFill="1" applyBorder="1"/>
    <xf numFmtId="0" fontId="30" fillId="35" borderId="20" xfId="0" applyFont="1" applyFill="1" applyBorder="1"/>
    <xf numFmtId="167" fontId="39" fillId="40" borderId="20" xfId="52" applyNumberFormat="1" applyFont="1" applyFill="1" applyBorder="1"/>
    <xf numFmtId="0" fontId="39" fillId="40" borderId="21" xfId="52" applyFont="1" applyFill="1" applyBorder="1"/>
    <xf numFmtId="167" fontId="39" fillId="40" borderId="0" xfId="52" applyNumberFormat="1" applyFont="1" applyFill="1"/>
    <xf numFmtId="0" fontId="0" fillId="35" borderId="0" xfId="0" applyFill="1"/>
    <xf numFmtId="4" fontId="30" fillId="35" borderId="0" xfId="0" applyNumberFormat="1" applyFont="1" applyFill="1"/>
    <xf numFmtId="0" fontId="42" fillId="39" borderId="22" xfId="52" applyFont="1" applyFill="1" applyBorder="1" applyAlignment="1">
      <alignment horizontal="right"/>
    </xf>
    <xf numFmtId="4" fontId="42" fillId="39" borderId="22" xfId="52" applyNumberFormat="1" applyFont="1" applyFill="1" applyBorder="1" applyAlignment="1">
      <alignment horizontal="right"/>
    </xf>
    <xf numFmtId="166" fontId="43" fillId="39" borderId="0" xfId="52" applyNumberFormat="1" applyFont="1" applyFill="1"/>
    <xf numFmtId="0" fontId="38" fillId="39" borderId="0" xfId="52" applyFill="1"/>
    <xf numFmtId="4" fontId="38" fillId="39" borderId="0" xfId="52" applyNumberFormat="1" applyFill="1"/>
    <xf numFmtId="168" fontId="38" fillId="39" borderId="0" xfId="52" applyNumberFormat="1" applyFill="1"/>
    <xf numFmtId="4" fontId="0" fillId="35" borderId="0" xfId="0" applyNumberFormat="1" applyFill="1"/>
    <xf numFmtId="0" fontId="19" fillId="38" borderId="0" xfId="0" applyFont="1" applyFill="1"/>
    <xf numFmtId="164" fontId="19" fillId="38" borderId="0" xfId="0" applyNumberFormat="1" applyFont="1" applyFill="1"/>
    <xf numFmtId="164" fontId="23" fillId="38" borderId="0" xfId="0" applyNumberFormat="1" applyFont="1" applyFill="1"/>
    <xf numFmtId="0" fontId="35" fillId="38" borderId="0" xfId="0" applyFont="1" applyFill="1"/>
    <xf numFmtId="0" fontId="0" fillId="38" borderId="0" xfId="0" applyFill="1"/>
    <xf numFmtId="0" fontId="17" fillId="38" borderId="0" xfId="0" applyFont="1" applyFill="1"/>
    <xf numFmtId="0" fontId="37" fillId="38" borderId="15" xfId="0" applyFont="1" applyFill="1" applyBorder="1" applyAlignment="1">
      <alignment horizontal="left" wrapText="1"/>
    </xf>
    <xf numFmtId="43" fontId="37" fillId="38" borderId="16" xfId="43" applyFont="1" applyFill="1" applyBorder="1" applyAlignment="1">
      <alignment horizontal="right" wrapText="1"/>
    </xf>
    <xf numFmtId="0" fontId="37" fillId="38" borderId="16" xfId="0" applyFont="1" applyFill="1" applyBorder="1" applyAlignment="1">
      <alignment horizontal="center" wrapText="1"/>
    </xf>
    <xf numFmtId="164" fontId="37" fillId="38" borderId="16" xfId="0" applyNumberFormat="1" applyFont="1" applyFill="1" applyBorder="1" applyAlignment="1">
      <alignment horizontal="center" wrapText="1"/>
    </xf>
    <xf numFmtId="0" fontId="23" fillId="38" borderId="16" xfId="0" applyFont="1" applyFill="1" applyBorder="1"/>
    <xf numFmtId="0" fontId="17" fillId="38" borderId="17" xfId="0" applyFont="1" applyFill="1" applyBorder="1" applyAlignment="1">
      <alignment wrapText="1"/>
    </xf>
    <xf numFmtId="0" fontId="19" fillId="0" borderId="18" xfId="0" applyFont="1" applyBorder="1" applyAlignment="1">
      <alignment wrapText="1"/>
    </xf>
    <xf numFmtId="0" fontId="23" fillId="38" borderId="18" xfId="0" applyFont="1" applyFill="1" applyBorder="1" applyAlignment="1">
      <alignment wrapText="1"/>
    </xf>
    <xf numFmtId="44" fontId="17" fillId="38" borderId="14" xfId="0" applyNumberFormat="1" applyFont="1" applyFill="1" applyBorder="1"/>
    <xf numFmtId="0" fontId="19" fillId="38" borderId="18" xfId="0" applyFont="1" applyFill="1" applyBorder="1" applyAlignment="1">
      <alignment wrapText="1"/>
    </xf>
    <xf numFmtId="44" fontId="0" fillId="38" borderId="14" xfId="0" applyNumberFormat="1" applyFill="1" applyBorder="1"/>
    <xf numFmtId="0" fontId="31" fillId="38" borderId="18" xfId="0" applyFont="1" applyFill="1" applyBorder="1"/>
    <xf numFmtId="0" fontId="17" fillId="38" borderId="18" xfId="0" applyFont="1" applyFill="1" applyBorder="1"/>
    <xf numFmtId="0" fontId="0" fillId="38" borderId="19" xfId="0" applyFill="1" applyBorder="1"/>
    <xf numFmtId="0" fontId="0" fillId="38" borderId="20" xfId="0" applyFill="1" applyBorder="1"/>
    <xf numFmtId="44" fontId="0" fillId="38" borderId="21" xfId="0" applyNumberFormat="1" applyFill="1" applyBorder="1"/>
    <xf numFmtId="0" fontId="23" fillId="38" borderId="15" xfId="0" applyFont="1" applyFill="1" applyBorder="1" applyAlignment="1">
      <alignment wrapText="1"/>
    </xf>
    <xf numFmtId="43" fontId="23" fillId="38" borderId="16" xfId="43" applyFont="1" applyFill="1" applyBorder="1"/>
    <xf numFmtId="44" fontId="23" fillId="38" borderId="16" xfId="50" applyFont="1" applyFill="1" applyBorder="1"/>
    <xf numFmtId="44" fontId="17" fillId="38" borderId="17" xfId="0" applyNumberFormat="1" applyFont="1" applyFill="1" applyBorder="1"/>
    <xf numFmtId="0" fontId="0" fillId="0" borderId="0" xfId="0" applyAlignment="1">
      <alignment horizontal="center"/>
    </xf>
    <xf numFmtId="0" fontId="23" fillId="38" borderId="16" xfId="0" applyFont="1" applyFill="1" applyBorder="1" applyAlignment="1">
      <alignment horizontal="center" wrapText="1"/>
    </xf>
    <xf numFmtId="9" fontId="19" fillId="0" borderId="0" xfId="51" applyFont="1" applyFill="1" applyBorder="1" applyAlignment="1">
      <alignment horizontal="center"/>
    </xf>
    <xf numFmtId="9" fontId="23" fillId="38" borderId="16" xfId="51" applyFont="1" applyFill="1" applyBorder="1" applyAlignment="1">
      <alignment horizontal="center"/>
    </xf>
    <xf numFmtId="9" fontId="19" fillId="38" borderId="0" xfId="51" applyFont="1" applyFill="1" applyBorder="1" applyAlignment="1">
      <alignment horizontal="center"/>
    </xf>
    <xf numFmtId="9" fontId="23" fillId="38" borderId="0" xfId="51" applyFont="1" applyFill="1" applyBorder="1" applyAlignment="1">
      <alignment horizontal="center"/>
    </xf>
    <xf numFmtId="0" fontId="17" fillId="38" borderId="0" xfId="0" applyFont="1" applyFill="1" applyAlignment="1">
      <alignment horizontal="center"/>
    </xf>
    <xf numFmtId="0" fontId="0" fillId="38" borderId="20" xfId="0" applyFill="1" applyBorder="1" applyAlignment="1">
      <alignment horizontal="center"/>
    </xf>
    <xf numFmtId="14" fontId="44" fillId="0" borderId="0" xfId="0" applyNumberFormat="1" applyFont="1"/>
    <xf numFmtId="4" fontId="45" fillId="35" borderId="0" xfId="52" applyNumberFormat="1" applyFont="1" applyFill="1"/>
    <xf numFmtId="4" fontId="15" fillId="35" borderId="0" xfId="0" applyNumberFormat="1" applyFont="1" applyFill="1"/>
    <xf numFmtId="10" fontId="35" fillId="38" borderId="0" xfId="0" applyNumberFormat="1" applyFont="1" applyFill="1"/>
    <xf numFmtId="3" fontId="39" fillId="40" borderId="0" xfId="52" applyNumberFormat="1" applyFont="1" applyFill="1"/>
    <xf numFmtId="10" fontId="19" fillId="38" borderId="0" xfId="43" applyNumberFormat="1" applyFont="1" applyFill="1" applyBorder="1" applyAlignment="1">
      <alignment horizontal="left"/>
    </xf>
    <xf numFmtId="9" fontId="23" fillId="38" borderId="0" xfId="43" applyNumberFormat="1" applyFont="1" applyFill="1" applyBorder="1" applyAlignment="1">
      <alignment horizontal="left"/>
    </xf>
    <xf numFmtId="10" fontId="31" fillId="38" borderId="0" xfId="0" applyNumberFormat="1" applyFont="1" applyFill="1" applyAlignment="1">
      <alignment horizontal="left"/>
    </xf>
    <xf numFmtId="4" fontId="46" fillId="39" borderId="0" xfId="52" applyNumberFormat="1" applyFont="1" applyFill="1" applyAlignment="1">
      <alignment horizontal="right"/>
    </xf>
    <xf numFmtId="0" fontId="35" fillId="33" borderId="0" xfId="0" applyFont="1" applyFill="1" applyAlignment="1">
      <alignment horizontal="center"/>
    </xf>
    <xf numFmtId="0" fontId="31" fillId="33" borderId="11" xfId="0" applyFont="1" applyFill="1" applyBorder="1" applyAlignment="1">
      <alignment horizontal="left"/>
    </xf>
    <xf numFmtId="0" fontId="31" fillId="33" borderId="13" xfId="0" applyFont="1" applyFill="1" applyBorder="1" applyAlignment="1">
      <alignment horizontal="left"/>
    </xf>
    <xf numFmtId="0" fontId="31" fillId="33" borderId="12" xfId="0" applyFont="1" applyFill="1" applyBorder="1" applyAlignment="1">
      <alignment horizontal="left"/>
    </xf>
    <xf numFmtId="0" fontId="35" fillId="34" borderId="11" xfId="0" applyFont="1" applyFill="1" applyBorder="1" applyAlignment="1">
      <alignment horizontal="left"/>
    </xf>
    <xf numFmtId="0" fontId="35" fillId="34" borderId="13" xfId="0" applyFont="1" applyFill="1" applyBorder="1" applyAlignment="1">
      <alignment horizontal="left"/>
    </xf>
    <xf numFmtId="0" fontId="35" fillId="34" borderId="12" xfId="0" applyFont="1" applyFill="1" applyBorder="1" applyAlignment="1">
      <alignment horizontal="left"/>
    </xf>
    <xf numFmtId="0" fontId="35" fillId="33" borderId="11" xfId="0" applyFont="1" applyFill="1" applyBorder="1" applyAlignment="1">
      <alignment horizontal="left"/>
    </xf>
    <xf numFmtId="0" fontId="35" fillId="33" borderId="13" xfId="0" applyFont="1" applyFill="1" applyBorder="1" applyAlignment="1">
      <alignment horizontal="left"/>
    </xf>
    <xf numFmtId="0" fontId="35" fillId="33" borderId="12" xfId="0" applyFont="1" applyFill="1" applyBorder="1" applyAlignment="1">
      <alignment horizontal="left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50" builtinId="4"/>
    <cellStyle name="Excel Built-in Normal" xfId="44" xr:uid="{6F2ABE64-F782-48DB-ACED-571D6B103572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allaad 4" xfId="52" xr:uid="{79609C7F-C067-43C4-B277-8199349F058E}"/>
    <cellStyle name="Normal" xfId="0" builtinId="0"/>
    <cellStyle name="Normal 2 2" xfId="45" xr:uid="{AB0DBFFF-8EDA-4F8D-94C7-1C1C09E9B0A8}"/>
    <cellStyle name="Normal 3" xfId="42" xr:uid="{00000000-0005-0000-0000-000025000000}"/>
    <cellStyle name="Normal 4" xfId="46" xr:uid="{134B24A9-A517-4CCA-BC47-5FBAB14D11F4}"/>
    <cellStyle name="Normal 6" xfId="47" xr:uid="{1A5A2E83-FBDB-47A9-BD90-F55BD1920C8A}"/>
    <cellStyle name="Normal 8" xfId="49" xr:uid="{7C67DA96-A875-4120-8207-EAB1C156F5B6}"/>
    <cellStyle name="Normal 9" xfId="48" xr:uid="{2547914B-F934-4A66-8C53-5CF7CBE57DB2}"/>
    <cellStyle name="Note" xfId="15" builtinId="10" customBuiltin="1"/>
    <cellStyle name="Output" xfId="10" builtinId="21" customBuiltin="1"/>
    <cellStyle name="Percent" xfId="51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642435</xdr:colOff>
      <xdr:row>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07F40-D0B7-41AA-8183-6508D70F8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381000"/>
          <a:ext cx="504634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F0AF-75D1-4745-B277-42509208E028}">
  <dimension ref="A1:K64"/>
  <sheetViews>
    <sheetView topLeftCell="A43" zoomScale="85" zoomScaleNormal="85" workbookViewId="0">
      <selection activeCell="I56" sqref="I56"/>
    </sheetView>
  </sheetViews>
  <sheetFormatPr defaultRowHeight="15" x14ac:dyDescent="0.25"/>
  <cols>
    <col min="1" max="1" width="8.85546875" customWidth="1"/>
    <col min="2" max="2" width="72.5703125" customWidth="1"/>
    <col min="3" max="3" width="10" customWidth="1"/>
    <col min="4" max="4" width="6.42578125" customWidth="1"/>
    <col min="5" max="5" width="14.140625" hidden="1" customWidth="1"/>
    <col min="6" max="6" width="12" customWidth="1"/>
    <col min="7" max="7" width="13.5703125" customWidth="1"/>
    <col min="8" max="8" width="9.140625" style="180"/>
    <col min="9" max="9" width="15" customWidth="1"/>
    <col min="11" max="11" width="14" customWidth="1"/>
  </cols>
  <sheetData>
    <row r="1" spans="1:9" x14ac:dyDescent="0.25">
      <c r="I1" s="118" t="s">
        <v>0</v>
      </c>
    </row>
    <row r="3" spans="1:9" x14ac:dyDescent="0.25">
      <c r="B3" s="115" t="s">
        <v>1</v>
      </c>
    </row>
    <row r="4" spans="1:9" x14ac:dyDescent="0.25">
      <c r="F4" s="116">
        <v>0.15</v>
      </c>
    </row>
    <row r="5" spans="1:9" ht="30" x14ac:dyDescent="0.25">
      <c r="A5" s="105"/>
      <c r="B5" s="160" t="s">
        <v>2</v>
      </c>
      <c r="C5" s="161" t="s">
        <v>3</v>
      </c>
      <c r="D5" s="162" t="s">
        <v>4</v>
      </c>
      <c r="E5" s="163" t="s">
        <v>5</v>
      </c>
      <c r="F5" s="163" t="s">
        <v>6</v>
      </c>
      <c r="G5" s="163" t="s">
        <v>7</v>
      </c>
      <c r="H5" s="181" t="s">
        <v>8</v>
      </c>
      <c r="I5" s="165" t="s">
        <v>9</v>
      </c>
    </row>
    <row r="6" spans="1:9" ht="30" x14ac:dyDescent="0.25">
      <c r="A6" s="106"/>
      <c r="B6" s="166" t="s">
        <v>10</v>
      </c>
      <c r="C6" s="107">
        <v>70</v>
      </c>
      <c r="D6" s="106" t="s">
        <v>11</v>
      </c>
      <c r="E6" s="108">
        <v>154</v>
      </c>
      <c r="F6" s="108">
        <f>E6*($F$4+1)</f>
        <v>177.1</v>
      </c>
      <c r="G6" s="108">
        <f>C6*F6</f>
        <v>12397</v>
      </c>
      <c r="H6" s="182">
        <v>0.31</v>
      </c>
      <c r="I6" s="170">
        <f>ROUND(G6*H6,0)</f>
        <v>3843</v>
      </c>
    </row>
    <row r="7" spans="1:9" x14ac:dyDescent="0.25">
      <c r="A7" s="106"/>
      <c r="B7" s="166" t="s">
        <v>12</v>
      </c>
      <c r="C7" s="107">
        <v>1</v>
      </c>
      <c r="D7" s="106" t="s">
        <v>13</v>
      </c>
      <c r="E7" s="108">
        <v>1210</v>
      </c>
      <c r="F7" s="108">
        <f t="shared" ref="F7:F49" si="0">E7*($F$4+1)</f>
        <v>1391.5</v>
      </c>
      <c r="G7" s="108">
        <f t="shared" ref="G7:G49" si="1">C7*F7</f>
        <v>1391.5</v>
      </c>
      <c r="H7" s="182">
        <v>0.31</v>
      </c>
      <c r="I7" s="170">
        <f t="shared" ref="I7:I52" si="2">ROUND(G7*H7,0)</f>
        <v>431</v>
      </c>
    </row>
    <row r="8" spans="1:9" x14ac:dyDescent="0.25">
      <c r="A8" s="106"/>
      <c r="B8" s="166" t="s">
        <v>14</v>
      </c>
      <c r="C8" s="107">
        <v>2</v>
      </c>
      <c r="D8" s="106" t="s">
        <v>13</v>
      </c>
      <c r="E8" s="108">
        <v>960</v>
      </c>
      <c r="F8" s="108">
        <f t="shared" si="0"/>
        <v>1104</v>
      </c>
      <c r="G8" s="108">
        <f t="shared" si="1"/>
        <v>2208</v>
      </c>
      <c r="H8" s="182">
        <v>0.31</v>
      </c>
      <c r="I8" s="170">
        <f t="shared" si="2"/>
        <v>684</v>
      </c>
    </row>
    <row r="9" spans="1:9" x14ac:dyDescent="0.25">
      <c r="A9" s="106"/>
      <c r="B9" s="166" t="s">
        <v>15</v>
      </c>
      <c r="C9" s="107">
        <v>1</v>
      </c>
      <c r="D9" s="106" t="s">
        <v>13</v>
      </c>
      <c r="E9" s="108">
        <v>570</v>
      </c>
      <c r="F9" s="108">
        <f t="shared" si="0"/>
        <v>655.5</v>
      </c>
      <c r="G9" s="108">
        <f t="shared" si="1"/>
        <v>655.5</v>
      </c>
      <c r="H9" s="182">
        <v>0.31</v>
      </c>
      <c r="I9" s="170">
        <f t="shared" si="2"/>
        <v>203</v>
      </c>
    </row>
    <row r="10" spans="1:9" x14ac:dyDescent="0.25">
      <c r="A10" s="106"/>
      <c r="B10" s="166" t="s">
        <v>16</v>
      </c>
      <c r="C10" s="107">
        <v>1</v>
      </c>
      <c r="D10" s="106" t="s">
        <v>13</v>
      </c>
      <c r="E10" s="108">
        <v>570</v>
      </c>
      <c r="F10" s="108">
        <f t="shared" si="0"/>
        <v>655.5</v>
      </c>
      <c r="G10" s="108">
        <f t="shared" si="1"/>
        <v>655.5</v>
      </c>
      <c r="H10" s="182">
        <v>0.31</v>
      </c>
      <c r="I10" s="170">
        <f t="shared" si="2"/>
        <v>203</v>
      </c>
    </row>
    <row r="11" spans="1:9" ht="30" customHeight="1" x14ac:dyDescent="0.25">
      <c r="A11" s="106"/>
      <c r="B11" s="166" t="s">
        <v>17</v>
      </c>
      <c r="C11" s="107">
        <v>37</v>
      </c>
      <c r="D11" s="106" t="s">
        <v>11</v>
      </c>
      <c r="E11" s="108">
        <v>214</v>
      </c>
      <c r="F11" s="108">
        <f t="shared" si="0"/>
        <v>246.1</v>
      </c>
      <c r="G11" s="108">
        <f t="shared" si="1"/>
        <v>9105.6999999999989</v>
      </c>
      <c r="H11" s="182">
        <v>0.31</v>
      </c>
      <c r="I11" s="170">
        <f t="shared" si="2"/>
        <v>2823</v>
      </c>
    </row>
    <row r="12" spans="1:9" ht="30" x14ac:dyDescent="0.25">
      <c r="A12" s="106"/>
      <c r="B12" s="166" t="s">
        <v>18</v>
      </c>
      <c r="C12" s="107">
        <v>12</v>
      </c>
      <c r="D12" s="106" t="s">
        <v>11</v>
      </c>
      <c r="E12" s="108">
        <v>134</v>
      </c>
      <c r="F12" s="108">
        <f t="shared" si="0"/>
        <v>154.1</v>
      </c>
      <c r="G12" s="108">
        <f t="shared" si="1"/>
        <v>1849.1999999999998</v>
      </c>
      <c r="H12" s="182">
        <v>0.31</v>
      </c>
      <c r="I12" s="170">
        <f t="shared" si="2"/>
        <v>573</v>
      </c>
    </row>
    <row r="13" spans="1:9" ht="30" x14ac:dyDescent="0.25">
      <c r="A13" s="106"/>
      <c r="B13" s="166" t="s">
        <v>19</v>
      </c>
      <c r="C13" s="107">
        <v>177</v>
      </c>
      <c r="D13" s="106" t="s">
        <v>11</v>
      </c>
      <c r="E13" s="108">
        <v>127</v>
      </c>
      <c r="F13" s="108">
        <f t="shared" si="0"/>
        <v>146.04999999999998</v>
      </c>
      <c r="G13" s="108">
        <f t="shared" si="1"/>
        <v>25850.85</v>
      </c>
      <c r="H13" s="182">
        <v>0.31</v>
      </c>
      <c r="I13" s="170">
        <f t="shared" si="2"/>
        <v>8014</v>
      </c>
    </row>
    <row r="14" spans="1:9" ht="30" x14ac:dyDescent="0.25">
      <c r="A14" s="106"/>
      <c r="B14" s="166" t="s">
        <v>20</v>
      </c>
      <c r="C14" s="107">
        <v>38</v>
      </c>
      <c r="D14" s="106" t="s">
        <v>11</v>
      </c>
      <c r="E14" s="108">
        <v>124</v>
      </c>
      <c r="F14" s="108">
        <f t="shared" si="0"/>
        <v>142.6</v>
      </c>
      <c r="G14" s="108">
        <f t="shared" si="1"/>
        <v>5418.8</v>
      </c>
      <c r="H14" s="182">
        <v>0.31</v>
      </c>
      <c r="I14" s="170">
        <f t="shared" si="2"/>
        <v>1680</v>
      </c>
    </row>
    <row r="15" spans="1:9" ht="30" x14ac:dyDescent="0.25">
      <c r="A15" s="106"/>
      <c r="B15" s="166" t="s">
        <v>21</v>
      </c>
      <c r="C15" s="107">
        <v>12</v>
      </c>
      <c r="D15" s="106" t="s">
        <v>11</v>
      </c>
      <c r="E15" s="108">
        <v>102</v>
      </c>
      <c r="F15" s="108">
        <f t="shared" si="0"/>
        <v>117.3</v>
      </c>
      <c r="G15" s="108">
        <f t="shared" si="1"/>
        <v>1407.6</v>
      </c>
      <c r="H15" s="182">
        <v>0.31</v>
      </c>
      <c r="I15" s="170">
        <f t="shared" si="2"/>
        <v>436</v>
      </c>
    </row>
    <row r="16" spans="1:9" x14ac:dyDescent="0.25">
      <c r="A16" s="106"/>
      <c r="B16" s="166" t="s">
        <v>22</v>
      </c>
      <c r="C16" s="107">
        <v>2</v>
      </c>
      <c r="D16" s="106" t="s">
        <v>13</v>
      </c>
      <c r="E16" s="108">
        <v>1020</v>
      </c>
      <c r="F16" s="108">
        <f t="shared" si="0"/>
        <v>1173</v>
      </c>
      <c r="G16" s="108">
        <f t="shared" si="1"/>
        <v>2346</v>
      </c>
      <c r="H16" s="182">
        <v>0.31</v>
      </c>
      <c r="I16" s="170">
        <f t="shared" si="2"/>
        <v>727</v>
      </c>
    </row>
    <row r="17" spans="1:9" x14ac:dyDescent="0.25">
      <c r="A17" s="106"/>
      <c r="B17" s="166" t="s">
        <v>23</v>
      </c>
      <c r="C17" s="107">
        <v>1</v>
      </c>
      <c r="D17" s="106" t="s">
        <v>13</v>
      </c>
      <c r="E17" s="108">
        <v>570</v>
      </c>
      <c r="F17" s="108">
        <f t="shared" si="0"/>
        <v>655.5</v>
      </c>
      <c r="G17" s="108">
        <f t="shared" si="1"/>
        <v>655.5</v>
      </c>
      <c r="H17" s="182">
        <v>0.31</v>
      </c>
      <c r="I17" s="170">
        <f t="shared" si="2"/>
        <v>203</v>
      </c>
    </row>
    <row r="18" spans="1:9" x14ac:dyDescent="0.25">
      <c r="A18" s="106"/>
      <c r="B18" s="166" t="s">
        <v>24</v>
      </c>
      <c r="C18" s="107">
        <v>13</v>
      </c>
      <c r="D18" s="106" t="s">
        <v>13</v>
      </c>
      <c r="E18" s="108">
        <v>485</v>
      </c>
      <c r="F18" s="108">
        <f t="shared" si="0"/>
        <v>557.75</v>
      </c>
      <c r="G18" s="108">
        <f t="shared" si="1"/>
        <v>7250.75</v>
      </c>
      <c r="H18" s="182">
        <v>0.31</v>
      </c>
      <c r="I18" s="170">
        <f t="shared" si="2"/>
        <v>2248</v>
      </c>
    </row>
    <row r="19" spans="1:9" x14ac:dyDescent="0.25">
      <c r="A19" s="106"/>
      <c r="B19" s="166" t="s">
        <v>25</v>
      </c>
      <c r="C19" s="107">
        <v>5</v>
      </c>
      <c r="D19" s="106" t="s">
        <v>13</v>
      </c>
      <c r="E19" s="108">
        <v>570</v>
      </c>
      <c r="F19" s="108">
        <f t="shared" si="0"/>
        <v>655.5</v>
      </c>
      <c r="G19" s="108">
        <f t="shared" si="1"/>
        <v>3277.5</v>
      </c>
      <c r="H19" s="182">
        <v>0.31</v>
      </c>
      <c r="I19" s="170">
        <f t="shared" si="2"/>
        <v>1016</v>
      </c>
    </row>
    <row r="20" spans="1:9" x14ac:dyDescent="0.25">
      <c r="A20" s="106"/>
      <c r="B20" s="166" t="s">
        <v>26</v>
      </c>
      <c r="C20" s="107">
        <v>11</v>
      </c>
      <c r="D20" s="106" t="s">
        <v>13</v>
      </c>
      <c r="E20" s="108">
        <v>1140</v>
      </c>
      <c r="F20" s="108">
        <f t="shared" si="0"/>
        <v>1311</v>
      </c>
      <c r="G20" s="108">
        <f t="shared" si="1"/>
        <v>14421</v>
      </c>
      <c r="H20" s="182">
        <v>0.31</v>
      </c>
      <c r="I20" s="170">
        <f t="shared" si="2"/>
        <v>4471</v>
      </c>
    </row>
    <row r="21" spans="1:9" x14ac:dyDescent="0.25">
      <c r="A21" s="106"/>
      <c r="B21" s="166" t="s">
        <v>27</v>
      </c>
      <c r="C21" s="107">
        <v>2</v>
      </c>
      <c r="D21" s="106" t="s">
        <v>13</v>
      </c>
      <c r="E21" s="108">
        <v>1305</v>
      </c>
      <c r="F21" s="108">
        <f t="shared" si="0"/>
        <v>1500.7499999999998</v>
      </c>
      <c r="G21" s="108">
        <f t="shared" si="1"/>
        <v>3001.4999999999995</v>
      </c>
      <c r="H21" s="182">
        <v>0.31</v>
      </c>
      <c r="I21" s="170">
        <f t="shared" si="2"/>
        <v>930</v>
      </c>
    </row>
    <row r="22" spans="1:9" x14ac:dyDescent="0.25">
      <c r="A22" s="106"/>
      <c r="B22" s="166" t="s">
        <v>28</v>
      </c>
      <c r="C22" s="107">
        <v>1</v>
      </c>
      <c r="D22" s="106" t="s">
        <v>29</v>
      </c>
      <c r="E22" s="108">
        <v>810</v>
      </c>
      <c r="F22" s="108">
        <f t="shared" si="0"/>
        <v>931.49999999999989</v>
      </c>
      <c r="G22" s="108">
        <f t="shared" si="1"/>
        <v>931.49999999999989</v>
      </c>
      <c r="H22" s="182">
        <v>0.31</v>
      </c>
      <c r="I22" s="170">
        <f t="shared" si="2"/>
        <v>289</v>
      </c>
    </row>
    <row r="23" spans="1:9" x14ac:dyDescent="0.25">
      <c r="A23" s="106"/>
      <c r="B23" s="166" t="s">
        <v>30</v>
      </c>
      <c r="C23" s="107">
        <v>138.80000000000001</v>
      </c>
      <c r="D23" s="106" t="s">
        <v>11</v>
      </c>
      <c r="E23" s="108">
        <v>32.409999999999997</v>
      </c>
      <c r="F23" s="108">
        <f t="shared" si="0"/>
        <v>37.271499999999996</v>
      </c>
      <c r="G23" s="108">
        <f t="shared" si="1"/>
        <v>5173.2842000000001</v>
      </c>
      <c r="H23" s="182">
        <v>0.31</v>
      </c>
      <c r="I23" s="170">
        <f t="shared" si="2"/>
        <v>1604</v>
      </c>
    </row>
    <row r="24" spans="1:9" x14ac:dyDescent="0.25">
      <c r="A24" s="106"/>
      <c r="B24" s="166" t="s">
        <v>31</v>
      </c>
      <c r="C24" s="107">
        <v>276.8</v>
      </c>
      <c r="D24" s="106" t="s">
        <v>11</v>
      </c>
      <c r="E24" s="108">
        <v>26.1</v>
      </c>
      <c r="F24" s="108">
        <f t="shared" si="0"/>
        <v>30.015000000000001</v>
      </c>
      <c r="G24" s="108">
        <f t="shared" si="1"/>
        <v>8308.152</v>
      </c>
      <c r="H24" s="182">
        <v>0.31</v>
      </c>
      <c r="I24" s="170">
        <f t="shared" si="2"/>
        <v>2576</v>
      </c>
    </row>
    <row r="25" spans="1:9" x14ac:dyDescent="0.25">
      <c r="A25" s="106"/>
      <c r="B25" s="166" t="s">
        <v>32</v>
      </c>
      <c r="C25" s="107">
        <v>2</v>
      </c>
      <c r="D25" s="106" t="s">
        <v>13</v>
      </c>
      <c r="E25" s="108">
        <v>5140</v>
      </c>
      <c r="F25" s="108">
        <f t="shared" si="0"/>
        <v>5910.9999999999991</v>
      </c>
      <c r="G25" s="108">
        <f t="shared" si="1"/>
        <v>11821.999999999998</v>
      </c>
      <c r="H25" s="182">
        <v>0.31</v>
      </c>
      <c r="I25" s="170">
        <f t="shared" si="2"/>
        <v>3665</v>
      </c>
    </row>
    <row r="26" spans="1:9" x14ac:dyDescent="0.25">
      <c r="A26" s="106"/>
      <c r="B26" s="166" t="s">
        <v>33</v>
      </c>
      <c r="C26" s="107">
        <v>3</v>
      </c>
      <c r="D26" s="106" t="s">
        <v>13</v>
      </c>
      <c r="E26" s="108">
        <v>2540</v>
      </c>
      <c r="F26" s="108">
        <f t="shared" si="0"/>
        <v>2921</v>
      </c>
      <c r="G26" s="108">
        <f t="shared" si="1"/>
        <v>8763</v>
      </c>
      <c r="H26" s="182">
        <v>0.31</v>
      </c>
      <c r="I26" s="170">
        <f t="shared" si="2"/>
        <v>2717</v>
      </c>
    </row>
    <row r="27" spans="1:9" x14ac:dyDescent="0.25">
      <c r="A27" s="106"/>
      <c r="B27" s="166" t="s">
        <v>34</v>
      </c>
      <c r="C27" s="107">
        <v>4054.4</v>
      </c>
      <c r="D27" s="106" t="s">
        <v>35</v>
      </c>
      <c r="E27" s="108">
        <v>4.2</v>
      </c>
      <c r="F27" s="108">
        <f t="shared" si="0"/>
        <v>4.83</v>
      </c>
      <c r="G27" s="108">
        <f t="shared" si="1"/>
        <v>19582.752</v>
      </c>
      <c r="H27" s="182">
        <v>0.31</v>
      </c>
      <c r="I27" s="170">
        <f t="shared" si="2"/>
        <v>6071</v>
      </c>
    </row>
    <row r="28" spans="1:9" x14ac:dyDescent="0.25">
      <c r="A28" s="106"/>
      <c r="B28" s="166" t="s">
        <v>36</v>
      </c>
      <c r="C28" s="107">
        <v>4054.4</v>
      </c>
      <c r="D28" s="106" t="s">
        <v>35</v>
      </c>
      <c r="E28" s="108">
        <v>3.96</v>
      </c>
      <c r="F28" s="108">
        <f t="shared" si="0"/>
        <v>4.5539999999999994</v>
      </c>
      <c r="G28" s="108">
        <f t="shared" si="1"/>
        <v>18463.737599999997</v>
      </c>
      <c r="H28" s="182">
        <v>0.31</v>
      </c>
      <c r="I28" s="170">
        <f t="shared" si="2"/>
        <v>5724</v>
      </c>
    </row>
    <row r="29" spans="1:9" x14ac:dyDescent="0.25">
      <c r="A29" s="106"/>
      <c r="B29" s="166" t="s">
        <v>37</v>
      </c>
      <c r="C29" s="107">
        <v>31.7</v>
      </c>
      <c r="D29" s="106" t="s">
        <v>35</v>
      </c>
      <c r="E29" s="108">
        <v>12.1</v>
      </c>
      <c r="F29" s="108">
        <f t="shared" si="0"/>
        <v>13.914999999999999</v>
      </c>
      <c r="G29" s="108">
        <f t="shared" si="1"/>
        <v>441.10549999999995</v>
      </c>
      <c r="H29" s="182">
        <v>0.31</v>
      </c>
      <c r="I29" s="170">
        <f t="shared" si="2"/>
        <v>137</v>
      </c>
    </row>
    <row r="30" spans="1:9" x14ac:dyDescent="0.25">
      <c r="A30" s="106"/>
      <c r="B30" s="166" t="s">
        <v>38</v>
      </c>
      <c r="C30" s="107">
        <v>2654.3999999999996</v>
      </c>
      <c r="D30" s="106" t="s">
        <v>35</v>
      </c>
      <c r="E30" s="108">
        <v>10.45</v>
      </c>
      <c r="F30" s="108">
        <f t="shared" si="0"/>
        <v>12.017499999999998</v>
      </c>
      <c r="G30" s="108">
        <f t="shared" si="1"/>
        <v>31899.251999999989</v>
      </c>
      <c r="H30" s="182">
        <v>0.31</v>
      </c>
      <c r="I30" s="170">
        <f t="shared" si="2"/>
        <v>9889</v>
      </c>
    </row>
    <row r="31" spans="1:9" x14ac:dyDescent="0.25">
      <c r="A31" s="106"/>
      <c r="B31" s="166" t="s">
        <v>39</v>
      </c>
      <c r="C31" s="107">
        <v>1233.1999999999998</v>
      </c>
      <c r="D31" s="106" t="s">
        <v>35</v>
      </c>
      <c r="E31" s="108">
        <v>8.8000000000000007</v>
      </c>
      <c r="F31" s="108">
        <f t="shared" si="0"/>
        <v>10.119999999999999</v>
      </c>
      <c r="G31" s="108">
        <f t="shared" si="1"/>
        <v>12479.983999999997</v>
      </c>
      <c r="H31" s="182">
        <v>0.31</v>
      </c>
      <c r="I31" s="170">
        <f t="shared" si="2"/>
        <v>3869</v>
      </c>
    </row>
    <row r="32" spans="1:9" x14ac:dyDescent="0.25">
      <c r="A32" s="106"/>
      <c r="B32" s="166" t="s">
        <v>40</v>
      </c>
      <c r="C32" s="107">
        <v>31.7</v>
      </c>
      <c r="D32" s="106" t="s">
        <v>35</v>
      </c>
      <c r="E32" s="108">
        <v>6.17</v>
      </c>
      <c r="F32" s="108">
        <f t="shared" si="0"/>
        <v>7.0954999999999995</v>
      </c>
      <c r="G32" s="108">
        <f t="shared" si="1"/>
        <v>224.92734999999999</v>
      </c>
      <c r="H32" s="182">
        <v>0.31</v>
      </c>
      <c r="I32" s="170">
        <f t="shared" si="2"/>
        <v>70</v>
      </c>
    </row>
    <row r="33" spans="1:9" x14ac:dyDescent="0.25">
      <c r="A33" s="106"/>
      <c r="B33" s="166" t="s">
        <v>41</v>
      </c>
      <c r="C33" s="107">
        <v>3912.5999999999995</v>
      </c>
      <c r="D33" s="106" t="s">
        <v>35</v>
      </c>
      <c r="E33" s="108">
        <v>5.2</v>
      </c>
      <c r="F33" s="108">
        <f t="shared" si="0"/>
        <v>5.9799999999999995</v>
      </c>
      <c r="G33" s="108">
        <f t="shared" si="1"/>
        <v>23397.347999999994</v>
      </c>
      <c r="H33" s="182">
        <v>0.31</v>
      </c>
      <c r="I33" s="170">
        <f t="shared" si="2"/>
        <v>7253</v>
      </c>
    </row>
    <row r="34" spans="1:9" x14ac:dyDescent="0.25">
      <c r="A34" s="106"/>
      <c r="B34" s="166" t="s">
        <v>42</v>
      </c>
      <c r="C34" s="107">
        <v>932.3</v>
      </c>
      <c r="D34" s="106" t="s">
        <v>35</v>
      </c>
      <c r="E34" s="108">
        <v>13</v>
      </c>
      <c r="F34" s="108">
        <f t="shared" si="0"/>
        <v>14.95</v>
      </c>
      <c r="G34" s="108">
        <f t="shared" si="1"/>
        <v>13937.884999999998</v>
      </c>
      <c r="H34" s="182">
        <v>0.31</v>
      </c>
      <c r="I34" s="170">
        <f t="shared" si="2"/>
        <v>4321</v>
      </c>
    </row>
    <row r="35" spans="1:9" x14ac:dyDescent="0.25">
      <c r="A35" s="106"/>
      <c r="B35" s="166" t="s">
        <v>43</v>
      </c>
      <c r="C35" s="107">
        <v>932.3</v>
      </c>
      <c r="D35" s="106" t="s">
        <v>35</v>
      </c>
      <c r="E35" s="108">
        <v>13</v>
      </c>
      <c r="F35" s="108">
        <f t="shared" si="0"/>
        <v>14.95</v>
      </c>
      <c r="G35" s="108">
        <f t="shared" si="1"/>
        <v>13937.884999999998</v>
      </c>
      <c r="H35" s="182">
        <v>0.31</v>
      </c>
      <c r="I35" s="170">
        <f t="shared" si="2"/>
        <v>4321</v>
      </c>
    </row>
    <row r="36" spans="1:9" x14ac:dyDescent="0.25">
      <c r="A36" s="106"/>
      <c r="B36" s="166" t="s">
        <v>44</v>
      </c>
      <c r="C36" s="107">
        <v>25</v>
      </c>
      <c r="D36" s="106" t="s">
        <v>35</v>
      </c>
      <c r="E36" s="108">
        <v>5.28</v>
      </c>
      <c r="F36" s="108">
        <f t="shared" si="0"/>
        <v>6.0720000000000001</v>
      </c>
      <c r="G36" s="108">
        <f t="shared" si="1"/>
        <v>151.80000000000001</v>
      </c>
      <c r="H36" s="182">
        <v>0.31</v>
      </c>
      <c r="I36" s="170">
        <f t="shared" si="2"/>
        <v>47</v>
      </c>
    </row>
    <row r="37" spans="1:9" x14ac:dyDescent="0.25">
      <c r="A37" s="106"/>
      <c r="B37" s="166" t="s">
        <v>45</v>
      </c>
      <c r="C37" s="107">
        <v>31.7</v>
      </c>
      <c r="D37" s="106" t="s">
        <v>35</v>
      </c>
      <c r="E37" s="108">
        <v>14</v>
      </c>
      <c r="F37" s="108">
        <f t="shared" si="0"/>
        <v>16.099999999999998</v>
      </c>
      <c r="G37" s="108">
        <f t="shared" si="1"/>
        <v>510.36999999999995</v>
      </c>
      <c r="H37" s="182">
        <v>0.31</v>
      </c>
      <c r="I37" s="170">
        <f t="shared" si="2"/>
        <v>158</v>
      </c>
    </row>
    <row r="38" spans="1:9" x14ac:dyDescent="0.25">
      <c r="A38" s="106"/>
      <c r="B38" s="166" t="s">
        <v>46</v>
      </c>
      <c r="C38" s="107">
        <v>31.7</v>
      </c>
      <c r="D38" s="106" t="s">
        <v>35</v>
      </c>
      <c r="E38" s="108">
        <v>14</v>
      </c>
      <c r="F38" s="108">
        <f t="shared" si="0"/>
        <v>16.099999999999998</v>
      </c>
      <c r="G38" s="108">
        <f t="shared" si="1"/>
        <v>510.36999999999995</v>
      </c>
      <c r="H38" s="182">
        <v>0.31</v>
      </c>
      <c r="I38" s="170">
        <f t="shared" si="2"/>
        <v>158</v>
      </c>
    </row>
    <row r="39" spans="1:9" x14ac:dyDescent="0.25">
      <c r="A39" s="106"/>
      <c r="B39" s="166" t="s">
        <v>47</v>
      </c>
      <c r="C39" s="107">
        <v>38.700000000000003</v>
      </c>
      <c r="D39" s="106" t="s">
        <v>35</v>
      </c>
      <c r="E39" s="108">
        <v>14</v>
      </c>
      <c r="F39" s="108">
        <f t="shared" si="0"/>
        <v>16.099999999999998</v>
      </c>
      <c r="G39" s="108">
        <f t="shared" si="1"/>
        <v>623.06999999999994</v>
      </c>
      <c r="H39" s="182">
        <v>0.31</v>
      </c>
      <c r="I39" s="170">
        <f t="shared" si="2"/>
        <v>193</v>
      </c>
    </row>
    <row r="40" spans="1:9" x14ac:dyDescent="0.25">
      <c r="A40" s="106"/>
      <c r="B40" s="166" t="s">
        <v>48</v>
      </c>
      <c r="C40" s="107">
        <v>38.700000000000003</v>
      </c>
      <c r="D40" s="106" t="s">
        <v>35</v>
      </c>
      <c r="E40" s="108">
        <v>14</v>
      </c>
      <c r="F40" s="108">
        <f t="shared" si="0"/>
        <v>16.099999999999998</v>
      </c>
      <c r="G40" s="108">
        <f t="shared" si="1"/>
        <v>623.06999999999994</v>
      </c>
      <c r="H40" s="182">
        <v>0.31</v>
      </c>
      <c r="I40" s="170">
        <f t="shared" si="2"/>
        <v>193</v>
      </c>
    </row>
    <row r="41" spans="1:9" x14ac:dyDescent="0.25">
      <c r="A41" s="106"/>
      <c r="B41" s="166" t="s">
        <v>49</v>
      </c>
      <c r="C41" s="107">
        <v>336.7</v>
      </c>
      <c r="D41" s="106" t="s">
        <v>35</v>
      </c>
      <c r="E41" s="108">
        <v>14</v>
      </c>
      <c r="F41" s="108">
        <f t="shared" si="0"/>
        <v>16.099999999999998</v>
      </c>
      <c r="G41" s="108">
        <f t="shared" si="1"/>
        <v>5420.869999999999</v>
      </c>
      <c r="H41" s="182">
        <v>0.31</v>
      </c>
      <c r="I41" s="170">
        <f t="shared" si="2"/>
        <v>1680</v>
      </c>
    </row>
    <row r="42" spans="1:9" x14ac:dyDescent="0.25">
      <c r="A42" s="106"/>
      <c r="B42" s="166" t="s">
        <v>50</v>
      </c>
      <c r="C42" s="107">
        <v>336.7</v>
      </c>
      <c r="D42" s="106" t="s">
        <v>35</v>
      </c>
      <c r="E42" s="108">
        <v>14</v>
      </c>
      <c r="F42" s="108">
        <f t="shared" si="0"/>
        <v>16.099999999999998</v>
      </c>
      <c r="G42" s="108">
        <f t="shared" si="1"/>
        <v>5420.869999999999</v>
      </c>
      <c r="H42" s="182">
        <v>0.31</v>
      </c>
      <c r="I42" s="170">
        <f t="shared" si="2"/>
        <v>1680</v>
      </c>
    </row>
    <row r="43" spans="1:9" x14ac:dyDescent="0.25">
      <c r="A43" s="106"/>
      <c r="B43" s="166" t="s">
        <v>51</v>
      </c>
      <c r="C43" s="107">
        <v>110.2</v>
      </c>
      <c r="D43" s="106" t="s">
        <v>35</v>
      </c>
      <c r="E43" s="108">
        <v>14</v>
      </c>
      <c r="F43" s="108">
        <f t="shared" si="0"/>
        <v>16.099999999999998</v>
      </c>
      <c r="G43" s="108">
        <f t="shared" si="1"/>
        <v>1774.2199999999998</v>
      </c>
      <c r="H43" s="182">
        <v>0.31</v>
      </c>
      <c r="I43" s="170">
        <f t="shared" si="2"/>
        <v>550</v>
      </c>
    </row>
    <row r="44" spans="1:9" x14ac:dyDescent="0.25">
      <c r="A44" s="106"/>
      <c r="B44" s="166" t="s">
        <v>52</v>
      </c>
      <c r="C44" s="107">
        <v>219.6</v>
      </c>
      <c r="D44" s="106" t="s">
        <v>11</v>
      </c>
      <c r="E44" s="108">
        <v>22</v>
      </c>
      <c r="F44" s="108">
        <f t="shared" si="0"/>
        <v>25.299999999999997</v>
      </c>
      <c r="G44" s="108">
        <f t="shared" si="1"/>
        <v>5555.8799999999992</v>
      </c>
      <c r="H44" s="182">
        <v>0.31</v>
      </c>
      <c r="I44" s="170">
        <f t="shared" si="2"/>
        <v>1722</v>
      </c>
    </row>
    <row r="45" spans="1:9" x14ac:dyDescent="0.25">
      <c r="A45" s="106"/>
      <c r="B45" s="166" t="s">
        <v>53</v>
      </c>
      <c r="C45" s="107">
        <v>55.2</v>
      </c>
      <c r="D45" s="106" t="s">
        <v>11</v>
      </c>
      <c r="E45" s="108">
        <v>22</v>
      </c>
      <c r="F45" s="108">
        <f t="shared" si="0"/>
        <v>25.299999999999997</v>
      </c>
      <c r="G45" s="108">
        <f t="shared" si="1"/>
        <v>1396.56</v>
      </c>
      <c r="H45" s="182">
        <v>0.31</v>
      </c>
      <c r="I45" s="170">
        <f t="shared" si="2"/>
        <v>433</v>
      </c>
    </row>
    <row r="46" spans="1:9" x14ac:dyDescent="0.25">
      <c r="A46" s="106"/>
      <c r="B46" s="166" t="s">
        <v>54</v>
      </c>
      <c r="C46" s="107">
        <v>160.9</v>
      </c>
      <c r="D46" s="106" t="s">
        <v>11</v>
      </c>
      <c r="E46" s="108">
        <v>22</v>
      </c>
      <c r="F46" s="108">
        <f t="shared" si="0"/>
        <v>25.299999999999997</v>
      </c>
      <c r="G46" s="108">
        <f t="shared" si="1"/>
        <v>4070.7699999999995</v>
      </c>
      <c r="H46" s="182">
        <v>0.31</v>
      </c>
      <c r="I46" s="170">
        <f t="shared" si="2"/>
        <v>1262</v>
      </c>
    </row>
    <row r="47" spans="1:9" x14ac:dyDescent="0.25">
      <c r="A47" s="106"/>
      <c r="B47" s="166" t="s">
        <v>55</v>
      </c>
      <c r="C47" s="107">
        <v>70.2</v>
      </c>
      <c r="D47" s="106" t="s">
        <v>11</v>
      </c>
      <c r="E47" s="108">
        <v>22</v>
      </c>
      <c r="F47" s="108">
        <f t="shared" si="0"/>
        <v>25.299999999999997</v>
      </c>
      <c r="G47" s="108">
        <f t="shared" si="1"/>
        <v>1776.06</v>
      </c>
      <c r="H47" s="182">
        <v>0.31</v>
      </c>
      <c r="I47" s="170">
        <f t="shared" si="2"/>
        <v>551</v>
      </c>
    </row>
    <row r="48" spans="1:9" x14ac:dyDescent="0.25">
      <c r="A48" s="106"/>
      <c r="B48" s="166" t="s">
        <v>56</v>
      </c>
      <c r="C48" s="107">
        <v>34.5</v>
      </c>
      <c r="D48" s="106" t="s">
        <v>11</v>
      </c>
      <c r="E48" s="108">
        <v>22</v>
      </c>
      <c r="F48" s="108">
        <f t="shared" si="0"/>
        <v>25.299999999999997</v>
      </c>
      <c r="G48" s="108">
        <f t="shared" si="1"/>
        <v>872.84999999999991</v>
      </c>
      <c r="H48" s="182">
        <v>0.31</v>
      </c>
      <c r="I48" s="170">
        <f t="shared" si="2"/>
        <v>271</v>
      </c>
    </row>
    <row r="49" spans="1:11" x14ac:dyDescent="0.25">
      <c r="A49" s="106"/>
      <c r="B49" s="166" t="s">
        <v>57</v>
      </c>
      <c r="C49" s="107">
        <v>23.2</v>
      </c>
      <c r="D49" s="106" t="s">
        <v>11</v>
      </c>
      <c r="E49" s="108">
        <v>18</v>
      </c>
      <c r="F49" s="108">
        <f t="shared" si="0"/>
        <v>20.7</v>
      </c>
      <c r="G49" s="108">
        <f t="shared" si="1"/>
        <v>480.23999999999995</v>
      </c>
      <c r="H49" s="182">
        <v>0.31</v>
      </c>
      <c r="I49" s="170">
        <f t="shared" si="2"/>
        <v>149</v>
      </c>
    </row>
    <row r="50" spans="1:11" x14ac:dyDescent="0.25">
      <c r="A50" s="106"/>
      <c r="B50" s="166" t="s">
        <v>58</v>
      </c>
      <c r="C50" s="107">
        <v>383.7</v>
      </c>
      <c r="D50" s="106" t="s">
        <v>11</v>
      </c>
      <c r="E50" s="108">
        <v>18</v>
      </c>
      <c r="F50" s="108">
        <f>E50*($F$4+1)</f>
        <v>20.7</v>
      </c>
      <c r="G50" s="108">
        <f>C50*F50</f>
        <v>7942.5899999999992</v>
      </c>
      <c r="H50" s="182">
        <v>0.31</v>
      </c>
      <c r="I50" s="170">
        <f t="shared" si="2"/>
        <v>2462</v>
      </c>
    </row>
    <row r="51" spans="1:11" x14ac:dyDescent="0.25">
      <c r="A51" s="110"/>
      <c r="B51" s="166" t="s">
        <v>59</v>
      </c>
      <c r="C51" s="111"/>
      <c r="D51" s="110"/>
      <c r="E51" s="112"/>
      <c r="F51" s="112"/>
      <c r="G51" s="108">
        <f>48722.94*1.15</f>
        <v>56031.381000000001</v>
      </c>
      <c r="H51" s="182">
        <v>0.02</v>
      </c>
      <c r="I51" s="170">
        <f t="shared" si="2"/>
        <v>1121</v>
      </c>
    </row>
    <row r="52" spans="1:11" x14ac:dyDescent="0.25">
      <c r="A52" s="110"/>
      <c r="B52" s="166" t="s">
        <v>60</v>
      </c>
      <c r="C52" s="111"/>
      <c r="D52" s="110"/>
      <c r="E52" s="112"/>
      <c r="F52" s="112"/>
      <c r="G52" s="108">
        <f>174680*1.15</f>
        <v>200881.99999999997</v>
      </c>
      <c r="H52" s="182">
        <v>0.02</v>
      </c>
      <c r="I52" s="170">
        <f t="shared" si="2"/>
        <v>4018</v>
      </c>
    </row>
    <row r="53" spans="1:11" x14ac:dyDescent="0.25">
      <c r="A53" s="110"/>
      <c r="B53" s="176" t="s">
        <v>61</v>
      </c>
      <c r="C53" s="177"/>
      <c r="D53" s="164"/>
      <c r="E53" s="178"/>
      <c r="F53" s="178"/>
      <c r="G53" s="178"/>
      <c r="H53" s="183"/>
      <c r="I53" s="179">
        <f>SUM(I6:I52)</f>
        <v>97639</v>
      </c>
      <c r="K53" s="113"/>
    </row>
    <row r="54" spans="1:11" x14ac:dyDescent="0.25">
      <c r="A54" s="106"/>
      <c r="B54" s="169" t="s">
        <v>62</v>
      </c>
      <c r="C54" s="193">
        <v>0.05</v>
      </c>
      <c r="D54" s="154"/>
      <c r="E54" s="155"/>
      <c r="F54" s="155"/>
      <c r="G54" s="154"/>
      <c r="H54" s="184"/>
      <c r="I54" s="170">
        <f>ROUND(I53*C54,0)</f>
        <v>4882</v>
      </c>
      <c r="K54" s="109"/>
    </row>
    <row r="55" spans="1:11" x14ac:dyDescent="0.25">
      <c r="A55" s="106"/>
      <c r="B55" s="167" t="s">
        <v>63</v>
      </c>
      <c r="C55" s="194"/>
      <c r="D55" s="117"/>
      <c r="E55" s="156"/>
      <c r="F55" s="156"/>
      <c r="G55" s="117"/>
      <c r="H55" s="185"/>
      <c r="I55" s="168">
        <f>I53+I54</f>
        <v>102521</v>
      </c>
      <c r="K55" s="109"/>
    </row>
    <row r="56" spans="1:11" x14ac:dyDescent="0.25">
      <c r="A56" s="114"/>
      <c r="B56" s="171" t="s">
        <v>711</v>
      </c>
      <c r="C56" s="194"/>
      <c r="D56" s="157"/>
      <c r="E56" s="157"/>
      <c r="F56" s="157"/>
      <c r="G56" s="158"/>
      <c r="H56" s="184"/>
      <c r="I56" s="170">
        <v>2000</v>
      </c>
      <c r="K56" s="109"/>
    </row>
    <row r="57" spans="1:11" x14ac:dyDescent="0.25">
      <c r="A57" s="114"/>
      <c r="B57" s="171" t="s">
        <v>709</v>
      </c>
      <c r="C57" s="195">
        <v>2.5000000000000001E-2</v>
      </c>
      <c r="D57" s="157"/>
      <c r="E57" s="157"/>
      <c r="F57" s="157"/>
      <c r="G57" s="158"/>
      <c r="H57" s="184"/>
      <c r="I57" s="170">
        <f>ROUND(I55*C57,0)</f>
        <v>2563</v>
      </c>
      <c r="K57" s="109"/>
    </row>
    <row r="58" spans="1:11" x14ac:dyDescent="0.25">
      <c r="A58" s="114"/>
      <c r="B58" s="171" t="s">
        <v>708</v>
      </c>
      <c r="C58" s="191"/>
      <c r="D58" s="157"/>
      <c r="E58" s="157"/>
      <c r="F58" s="157"/>
      <c r="G58" s="158"/>
      <c r="H58" s="184"/>
      <c r="I58" s="170">
        <v>2346.9848246022593</v>
      </c>
      <c r="K58" s="109"/>
    </row>
    <row r="59" spans="1:11" x14ac:dyDescent="0.25">
      <c r="B59" s="172" t="s">
        <v>64</v>
      </c>
      <c r="C59" s="159"/>
      <c r="D59" s="159"/>
      <c r="E59" s="159"/>
      <c r="F59" s="159"/>
      <c r="G59" s="159"/>
      <c r="H59" s="186"/>
      <c r="I59" s="168">
        <f>SUM(I55:I58)</f>
        <v>109430.98482460226</v>
      </c>
    </row>
    <row r="60" spans="1:11" x14ac:dyDescent="0.25">
      <c r="B60" s="173" t="s">
        <v>65</v>
      </c>
      <c r="C60" s="174"/>
      <c r="D60" s="174"/>
      <c r="E60" s="174"/>
      <c r="F60" s="174"/>
      <c r="G60" s="174"/>
      <c r="H60" s="187"/>
      <c r="I60" s="175">
        <f>I59*1.2</f>
        <v>131317.1817895227</v>
      </c>
    </row>
    <row r="63" spans="1:11" x14ac:dyDescent="0.25">
      <c r="B63" t="s">
        <v>66</v>
      </c>
    </row>
    <row r="64" spans="1:11" ht="45" x14ac:dyDescent="0.25">
      <c r="B64" s="119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6EB7-2B08-41AA-87A0-CCE28A821F03}">
  <dimension ref="A1:G500"/>
  <sheetViews>
    <sheetView tabSelected="1" workbookViewId="0">
      <selection activeCell="L16" sqref="L16"/>
    </sheetView>
  </sheetViews>
  <sheetFormatPr defaultRowHeight="15" x14ac:dyDescent="0.25"/>
  <cols>
    <col min="1" max="1" width="9.140625" style="145"/>
    <col min="2" max="2" width="7.85546875" style="145" customWidth="1"/>
    <col min="3" max="3" width="14.7109375" style="145" customWidth="1"/>
    <col min="4" max="4" width="14.28515625" style="145" customWidth="1"/>
    <col min="5" max="6" width="14.7109375" style="145" customWidth="1"/>
    <col min="7" max="7" width="14.7109375" style="153" customWidth="1"/>
    <col min="8" max="16384" width="9.140625" style="145"/>
  </cols>
  <sheetData>
    <row r="1" spans="1:7" x14ac:dyDescent="0.25">
      <c r="A1" s="120"/>
      <c r="B1" s="120"/>
      <c r="C1" s="120"/>
      <c r="D1" s="120"/>
      <c r="E1" s="120"/>
      <c r="F1" s="120"/>
      <c r="G1" s="196" t="s">
        <v>710</v>
      </c>
    </row>
    <row r="2" spans="1:7" x14ac:dyDescent="0.25">
      <c r="A2" s="120"/>
      <c r="B2" s="120"/>
      <c r="C2" s="120"/>
      <c r="D2" s="120"/>
      <c r="E2" s="120"/>
      <c r="F2" s="121"/>
      <c r="G2" s="122"/>
    </row>
    <row r="3" spans="1:7" x14ac:dyDescent="0.25">
      <c r="A3" s="120"/>
      <c r="B3" s="120"/>
      <c r="C3" s="120"/>
      <c r="D3" s="120"/>
      <c r="E3" s="120"/>
      <c r="F3" s="121"/>
      <c r="G3" s="122"/>
    </row>
    <row r="4" spans="1:7" ht="21" x14ac:dyDescent="0.35">
      <c r="A4" s="120"/>
      <c r="B4" s="123" t="s">
        <v>68</v>
      </c>
      <c r="C4" s="124"/>
      <c r="D4" s="124"/>
      <c r="E4" s="121"/>
      <c r="F4" s="125" t="s">
        <v>69</v>
      </c>
      <c r="G4" s="126"/>
    </row>
    <row r="5" spans="1:7" x14ac:dyDescent="0.25">
      <c r="A5" s="120"/>
      <c r="B5" s="124"/>
      <c r="C5" s="124"/>
      <c r="D5" s="124"/>
      <c r="E5" s="124"/>
      <c r="F5" s="127"/>
      <c r="G5" s="128"/>
    </row>
    <row r="6" spans="1:7" x14ac:dyDescent="0.25">
      <c r="A6" s="120"/>
      <c r="B6" s="129" t="s">
        <v>70</v>
      </c>
      <c r="C6" s="130"/>
      <c r="D6" s="131"/>
      <c r="E6" s="132">
        <v>45200</v>
      </c>
      <c r="F6" s="133"/>
      <c r="G6" s="128"/>
    </row>
    <row r="7" spans="1:7" x14ac:dyDescent="0.25">
      <c r="A7" s="120"/>
      <c r="B7" s="134" t="s">
        <v>71</v>
      </c>
      <c r="C7" s="121"/>
      <c r="D7" s="135"/>
      <c r="E7" s="136">
        <v>83</v>
      </c>
      <c r="F7" s="137" t="s">
        <v>72</v>
      </c>
      <c r="G7" s="188"/>
    </row>
    <row r="8" spans="1:7" x14ac:dyDescent="0.25">
      <c r="A8" s="120"/>
      <c r="B8" s="134" t="s">
        <v>73</v>
      </c>
      <c r="C8" s="121"/>
      <c r="D8" s="138">
        <f>E6-1</f>
        <v>45199</v>
      </c>
      <c r="E8" s="192">
        <f>'Lisa 1_Tööde prognoosmaksumus'!I59</f>
        <v>109430.98482460226</v>
      </c>
      <c r="F8" s="137" t="s">
        <v>74</v>
      </c>
      <c r="G8" s="189"/>
    </row>
    <row r="9" spans="1:7" x14ac:dyDescent="0.25">
      <c r="A9" s="120"/>
      <c r="B9" s="134" t="s">
        <v>75</v>
      </c>
      <c r="C9" s="121"/>
      <c r="D9" s="138"/>
      <c r="E9" s="192">
        <f>E8</f>
        <v>109430.98482460226</v>
      </c>
      <c r="F9" s="137" t="s">
        <v>74</v>
      </c>
      <c r="G9" s="190"/>
    </row>
    <row r="10" spans="1:7" x14ac:dyDescent="0.25">
      <c r="A10" s="120"/>
      <c r="B10" s="134" t="s">
        <v>76</v>
      </c>
      <c r="C10" s="121"/>
      <c r="D10" s="138">
        <f>EDATE(D8,E7)+1</f>
        <v>47726</v>
      </c>
      <c r="E10" s="192">
        <v>65658.59089476135</v>
      </c>
      <c r="F10" s="137" t="s">
        <v>74</v>
      </c>
      <c r="G10" s="189"/>
    </row>
    <row r="11" spans="1:7" x14ac:dyDescent="0.25">
      <c r="A11" s="120"/>
      <c r="B11" s="139" t="s">
        <v>77</v>
      </c>
      <c r="C11" s="140"/>
      <c r="D11" s="141"/>
      <c r="E11" s="142">
        <v>3.4000000000000002E-2</v>
      </c>
      <c r="F11" s="143"/>
      <c r="G11" s="189"/>
    </row>
    <row r="12" spans="1:7" ht="31.15" customHeight="1" x14ac:dyDescent="0.25">
      <c r="A12" s="120"/>
      <c r="B12" s="136"/>
      <c r="C12" s="121"/>
      <c r="D12" s="135"/>
      <c r="E12" s="144"/>
      <c r="F12" s="136"/>
      <c r="G12" s="128"/>
    </row>
    <row r="13" spans="1:7" ht="36" customHeight="1" x14ac:dyDescent="0.25">
      <c r="B13" s="135"/>
      <c r="C13" s="135"/>
      <c r="D13" s="135"/>
      <c r="E13" s="135"/>
      <c r="F13" s="135"/>
      <c r="G13" s="146"/>
    </row>
    <row r="14" spans="1:7" ht="16.149999999999999" customHeight="1" thickBot="1" x14ac:dyDescent="0.3">
      <c r="A14" s="147" t="s">
        <v>78</v>
      </c>
      <c r="B14" s="147" t="s">
        <v>79</v>
      </c>
      <c r="C14" s="147" t="s">
        <v>80</v>
      </c>
      <c r="D14" s="147" t="s">
        <v>81</v>
      </c>
      <c r="E14" s="147" t="s">
        <v>82</v>
      </c>
      <c r="F14" s="147" t="s">
        <v>83</v>
      </c>
      <c r="G14" s="148" t="s">
        <v>84</v>
      </c>
    </row>
    <row r="15" spans="1:7" x14ac:dyDescent="0.25">
      <c r="A15" s="149">
        <f>IF(B15="","",E6)</f>
        <v>45200</v>
      </c>
      <c r="B15" s="150">
        <f>IF(E7&gt;0,1,"")</f>
        <v>1</v>
      </c>
      <c r="C15" s="151">
        <f>E9</f>
        <v>109430.98482460226</v>
      </c>
      <c r="D15" s="152">
        <f t="shared" ref="D15:D78" si="0">IF(B15="","",IPMT($E$11/12,B15,$E$7,-$E$9,$E$10,0))</f>
        <v>310.05445700303977</v>
      </c>
      <c r="E15" s="152">
        <f t="shared" ref="E15:E78" si="1">IF(B15="","",PPMT($E$11/12,B15,$E$7,-$E$9,$E$10,0))</f>
        <v>468.53893351238816</v>
      </c>
      <c r="F15" s="152">
        <f>IF(B15="","",SUM(D15:E15))</f>
        <v>778.59339051542793</v>
      </c>
      <c r="G15" s="151">
        <f>IF(B15="","",SUM(C15)-SUM(E15))</f>
        <v>108962.44589108987</v>
      </c>
    </row>
    <row r="16" spans="1:7" x14ac:dyDescent="0.25">
      <c r="A16" s="149">
        <f>IF(B16="","",EDATE(A15,1))</f>
        <v>45231</v>
      </c>
      <c r="B16" s="150">
        <f>IF(B15="","",IF(SUM(B15)+1&lt;=$E$7,SUM(B15)+1,""))</f>
        <v>2</v>
      </c>
      <c r="C16" s="151">
        <f>IF(B16="","",G15)</f>
        <v>108962.44589108987</v>
      </c>
      <c r="D16" s="152">
        <f t="shared" si="0"/>
        <v>308.72693002475467</v>
      </c>
      <c r="E16" s="152">
        <f t="shared" si="1"/>
        <v>469.86646049067321</v>
      </c>
      <c r="F16" s="152">
        <f t="shared" ref="F16:F79" si="2">IF(B16="","",SUM(D16:E16))</f>
        <v>778.59339051542793</v>
      </c>
      <c r="G16" s="151">
        <f t="shared" ref="G16:G79" si="3">IF(B16="","",SUM(C16)-SUM(E16))</f>
        <v>108492.5794305992</v>
      </c>
    </row>
    <row r="17" spans="1:7" x14ac:dyDescent="0.25">
      <c r="A17" s="149">
        <f t="shared" ref="A17:A80" si="4">IF(B17="","",EDATE(A16,1))</f>
        <v>45261</v>
      </c>
      <c r="B17" s="150">
        <f t="shared" ref="B17:B80" si="5">IF(B16="","",IF(SUM(B16)+1&lt;=$E$7,SUM(B16)+1,""))</f>
        <v>3</v>
      </c>
      <c r="C17" s="151">
        <f t="shared" ref="C17:C80" si="6">IF(B17="","",G16)</f>
        <v>108492.5794305992</v>
      </c>
      <c r="D17" s="152">
        <f t="shared" si="0"/>
        <v>307.39564172003111</v>
      </c>
      <c r="E17" s="152">
        <f t="shared" si="1"/>
        <v>471.19774879539682</v>
      </c>
      <c r="F17" s="152">
        <f t="shared" si="2"/>
        <v>778.59339051542793</v>
      </c>
      <c r="G17" s="151">
        <f t="shared" si="3"/>
        <v>108021.3816818038</v>
      </c>
    </row>
    <row r="18" spans="1:7" x14ac:dyDescent="0.25">
      <c r="A18" s="149">
        <f t="shared" si="4"/>
        <v>45292</v>
      </c>
      <c r="B18" s="150">
        <f t="shared" si="5"/>
        <v>4</v>
      </c>
      <c r="C18" s="151">
        <f t="shared" si="6"/>
        <v>108021.3816818038</v>
      </c>
      <c r="D18" s="152">
        <f t="shared" si="0"/>
        <v>306.06058143177745</v>
      </c>
      <c r="E18" s="152">
        <f t="shared" si="1"/>
        <v>472.53280908365048</v>
      </c>
      <c r="F18" s="152">
        <f t="shared" si="2"/>
        <v>778.59339051542793</v>
      </c>
      <c r="G18" s="151">
        <f t="shared" si="3"/>
        <v>107548.84887272015</v>
      </c>
    </row>
    <row r="19" spans="1:7" x14ac:dyDescent="0.25">
      <c r="A19" s="149">
        <f t="shared" si="4"/>
        <v>45323</v>
      </c>
      <c r="B19" s="150">
        <f t="shared" si="5"/>
        <v>5</v>
      </c>
      <c r="C19" s="151">
        <f t="shared" si="6"/>
        <v>107548.84887272015</v>
      </c>
      <c r="D19" s="152">
        <f t="shared" si="0"/>
        <v>304.7217384727071</v>
      </c>
      <c r="E19" s="152">
        <f t="shared" si="1"/>
        <v>473.87165204272083</v>
      </c>
      <c r="F19" s="152">
        <f t="shared" si="2"/>
        <v>778.59339051542793</v>
      </c>
      <c r="G19" s="151">
        <f t="shared" si="3"/>
        <v>107074.97722067742</v>
      </c>
    </row>
    <row r="20" spans="1:7" x14ac:dyDescent="0.25">
      <c r="A20" s="149">
        <f t="shared" si="4"/>
        <v>45352</v>
      </c>
      <c r="B20" s="150">
        <f t="shared" si="5"/>
        <v>6</v>
      </c>
      <c r="C20" s="151">
        <f t="shared" si="6"/>
        <v>107074.97722067742</v>
      </c>
      <c r="D20" s="152">
        <f t="shared" si="0"/>
        <v>303.3791021252527</v>
      </c>
      <c r="E20" s="152">
        <f t="shared" si="1"/>
        <v>475.21428839017523</v>
      </c>
      <c r="F20" s="152">
        <f t="shared" si="2"/>
        <v>778.59339051542793</v>
      </c>
      <c r="G20" s="151">
        <f t="shared" si="3"/>
        <v>106599.76293228725</v>
      </c>
    </row>
    <row r="21" spans="1:7" x14ac:dyDescent="0.25">
      <c r="A21" s="149">
        <f t="shared" si="4"/>
        <v>45383</v>
      </c>
      <c r="B21" s="150">
        <f t="shared" si="5"/>
        <v>7</v>
      </c>
      <c r="C21" s="151">
        <f t="shared" si="6"/>
        <v>106599.76293228725</v>
      </c>
      <c r="D21" s="152">
        <f t="shared" si="0"/>
        <v>302.03266164148062</v>
      </c>
      <c r="E21" s="152">
        <f t="shared" si="1"/>
        <v>476.56072887394731</v>
      </c>
      <c r="F21" s="152">
        <f t="shared" si="2"/>
        <v>778.59339051542793</v>
      </c>
      <c r="G21" s="151">
        <f t="shared" si="3"/>
        <v>106123.20220341331</v>
      </c>
    </row>
    <row r="22" spans="1:7" x14ac:dyDescent="0.25">
      <c r="A22" s="149">
        <f t="shared" si="4"/>
        <v>45413</v>
      </c>
      <c r="B22" s="150">
        <f t="shared" si="5"/>
        <v>8</v>
      </c>
      <c r="C22" s="151">
        <f t="shared" si="6"/>
        <v>106123.20220341331</v>
      </c>
      <c r="D22" s="152">
        <f t="shared" si="0"/>
        <v>300.68240624300438</v>
      </c>
      <c r="E22" s="152">
        <f t="shared" si="1"/>
        <v>477.91098427242355</v>
      </c>
      <c r="F22" s="152">
        <f t="shared" si="2"/>
        <v>778.59339051542793</v>
      </c>
      <c r="G22" s="151">
        <f t="shared" si="3"/>
        <v>105645.29121914088</v>
      </c>
    </row>
    <row r="23" spans="1:7" x14ac:dyDescent="0.25">
      <c r="A23" s="149">
        <f t="shared" si="4"/>
        <v>45444</v>
      </c>
      <c r="B23" s="150">
        <f t="shared" si="5"/>
        <v>9</v>
      </c>
      <c r="C23" s="151">
        <f t="shared" si="6"/>
        <v>105645.29121914088</v>
      </c>
      <c r="D23" s="152">
        <f t="shared" si="0"/>
        <v>299.32832512089919</v>
      </c>
      <c r="E23" s="152">
        <f t="shared" si="1"/>
        <v>479.26506539452879</v>
      </c>
      <c r="F23" s="152">
        <f t="shared" si="2"/>
        <v>778.59339051542793</v>
      </c>
      <c r="G23" s="151">
        <f t="shared" si="3"/>
        <v>105166.02615374635</v>
      </c>
    </row>
    <row r="24" spans="1:7" x14ac:dyDescent="0.25">
      <c r="A24" s="149">
        <f t="shared" si="4"/>
        <v>45474</v>
      </c>
      <c r="B24" s="150">
        <f t="shared" si="5"/>
        <v>10</v>
      </c>
      <c r="C24" s="151">
        <f t="shared" si="6"/>
        <v>105166.02615374635</v>
      </c>
      <c r="D24" s="152">
        <f t="shared" si="0"/>
        <v>297.97040743561467</v>
      </c>
      <c r="E24" s="152">
        <f t="shared" si="1"/>
        <v>480.62298307981325</v>
      </c>
      <c r="F24" s="152">
        <f t="shared" si="2"/>
        <v>778.59339051542793</v>
      </c>
      <c r="G24" s="151">
        <f t="shared" si="3"/>
        <v>104685.40317066654</v>
      </c>
    </row>
    <row r="25" spans="1:7" x14ac:dyDescent="0.25">
      <c r="A25" s="149">
        <f t="shared" si="4"/>
        <v>45505</v>
      </c>
      <c r="B25" s="150">
        <f t="shared" si="5"/>
        <v>11</v>
      </c>
      <c r="C25" s="151">
        <f t="shared" si="6"/>
        <v>104685.40317066654</v>
      </c>
      <c r="D25" s="152">
        <f t="shared" si="0"/>
        <v>296.60864231688856</v>
      </c>
      <c r="E25" s="152">
        <f t="shared" si="1"/>
        <v>481.98474819853936</v>
      </c>
      <c r="F25" s="152">
        <f t="shared" si="2"/>
        <v>778.59339051542793</v>
      </c>
      <c r="G25" s="151">
        <f t="shared" si="3"/>
        <v>104203.41842246801</v>
      </c>
    </row>
    <row r="26" spans="1:7" x14ac:dyDescent="0.25">
      <c r="A26" s="149">
        <f t="shared" si="4"/>
        <v>45536</v>
      </c>
      <c r="B26" s="150">
        <f t="shared" si="5"/>
        <v>12</v>
      </c>
      <c r="C26" s="151">
        <f t="shared" si="6"/>
        <v>104203.41842246801</v>
      </c>
      <c r="D26" s="152">
        <f t="shared" si="0"/>
        <v>295.24301886365936</v>
      </c>
      <c r="E26" s="152">
        <f t="shared" si="1"/>
        <v>483.35037165176857</v>
      </c>
      <c r="F26" s="152">
        <f t="shared" si="2"/>
        <v>778.59339051542793</v>
      </c>
      <c r="G26" s="151">
        <f t="shared" si="3"/>
        <v>103720.06805081623</v>
      </c>
    </row>
    <row r="27" spans="1:7" x14ac:dyDescent="0.25">
      <c r="A27" s="149">
        <f t="shared" si="4"/>
        <v>45566</v>
      </c>
      <c r="B27" s="150">
        <f t="shared" si="5"/>
        <v>13</v>
      </c>
      <c r="C27" s="151">
        <f t="shared" si="6"/>
        <v>103720.06805081623</v>
      </c>
      <c r="D27" s="152">
        <f t="shared" si="0"/>
        <v>293.8735261439794</v>
      </c>
      <c r="E27" s="152">
        <f t="shared" si="1"/>
        <v>484.71986437144852</v>
      </c>
      <c r="F27" s="152">
        <f t="shared" si="2"/>
        <v>778.59339051542793</v>
      </c>
      <c r="G27" s="151">
        <f t="shared" si="3"/>
        <v>103235.34818644478</v>
      </c>
    </row>
    <row r="28" spans="1:7" x14ac:dyDescent="0.25">
      <c r="A28" s="149">
        <f t="shared" si="4"/>
        <v>45597</v>
      </c>
      <c r="B28" s="150">
        <f t="shared" si="5"/>
        <v>14</v>
      </c>
      <c r="C28" s="151">
        <f t="shared" si="6"/>
        <v>103235.34818644478</v>
      </c>
      <c r="D28" s="152">
        <f t="shared" si="0"/>
        <v>292.5001531949269</v>
      </c>
      <c r="E28" s="152">
        <f t="shared" si="1"/>
        <v>486.09323732050103</v>
      </c>
      <c r="F28" s="152">
        <f t="shared" si="2"/>
        <v>778.59339051542793</v>
      </c>
      <c r="G28" s="151">
        <f t="shared" si="3"/>
        <v>102749.25494912428</v>
      </c>
    </row>
    <row r="29" spans="1:7" x14ac:dyDescent="0.25">
      <c r="A29" s="149">
        <f t="shared" si="4"/>
        <v>45627</v>
      </c>
      <c r="B29" s="150">
        <f t="shared" si="5"/>
        <v>15</v>
      </c>
      <c r="C29" s="151">
        <f t="shared" si="6"/>
        <v>102749.25494912428</v>
      </c>
      <c r="D29" s="152">
        <f t="shared" si="0"/>
        <v>291.12288902251885</v>
      </c>
      <c r="E29" s="152">
        <f t="shared" si="1"/>
        <v>487.47050149290908</v>
      </c>
      <c r="F29" s="152">
        <f t="shared" si="2"/>
        <v>778.59339051542793</v>
      </c>
      <c r="G29" s="151">
        <f t="shared" si="3"/>
        <v>102261.78444763138</v>
      </c>
    </row>
    <row r="30" spans="1:7" x14ac:dyDescent="0.25">
      <c r="A30" s="149">
        <f t="shared" si="4"/>
        <v>45658</v>
      </c>
      <c r="B30" s="150">
        <f t="shared" si="5"/>
        <v>16</v>
      </c>
      <c r="C30" s="151">
        <f t="shared" si="6"/>
        <v>102261.78444763138</v>
      </c>
      <c r="D30" s="152">
        <f t="shared" si="0"/>
        <v>289.74172260162231</v>
      </c>
      <c r="E30" s="152">
        <f t="shared" si="1"/>
        <v>488.85166791380561</v>
      </c>
      <c r="F30" s="152">
        <f t="shared" si="2"/>
        <v>778.59339051542793</v>
      </c>
      <c r="G30" s="151">
        <f t="shared" si="3"/>
        <v>101772.93277971756</v>
      </c>
    </row>
    <row r="31" spans="1:7" x14ac:dyDescent="0.25">
      <c r="A31" s="149">
        <f t="shared" si="4"/>
        <v>45689</v>
      </c>
      <c r="B31" s="150">
        <f t="shared" si="5"/>
        <v>17</v>
      </c>
      <c r="C31" s="151">
        <f t="shared" si="6"/>
        <v>101772.93277971756</v>
      </c>
      <c r="D31" s="152">
        <f t="shared" si="0"/>
        <v>288.3566428758665</v>
      </c>
      <c r="E31" s="152">
        <f t="shared" si="1"/>
        <v>490.23674763956143</v>
      </c>
      <c r="F31" s="152">
        <f t="shared" si="2"/>
        <v>778.59339051542793</v>
      </c>
      <c r="G31" s="151">
        <f t="shared" si="3"/>
        <v>101282.69603207801</v>
      </c>
    </row>
    <row r="32" spans="1:7" x14ac:dyDescent="0.25">
      <c r="A32" s="149">
        <f t="shared" si="4"/>
        <v>45717</v>
      </c>
      <c r="B32" s="150">
        <f t="shared" si="5"/>
        <v>18</v>
      </c>
      <c r="C32" s="151">
        <f t="shared" si="6"/>
        <v>101282.69603207801</v>
      </c>
      <c r="D32" s="152">
        <f t="shared" si="0"/>
        <v>286.96763875755437</v>
      </c>
      <c r="E32" s="152">
        <f t="shared" si="1"/>
        <v>491.62575175787356</v>
      </c>
      <c r="F32" s="152">
        <f t="shared" si="2"/>
        <v>778.59339051542793</v>
      </c>
      <c r="G32" s="151">
        <f t="shared" si="3"/>
        <v>100791.07028032013</v>
      </c>
    </row>
    <row r="33" spans="1:7" x14ac:dyDescent="0.25">
      <c r="A33" s="149">
        <f t="shared" si="4"/>
        <v>45748</v>
      </c>
      <c r="B33" s="150">
        <f t="shared" si="5"/>
        <v>19</v>
      </c>
      <c r="C33" s="151">
        <f t="shared" si="6"/>
        <v>100791.07028032013</v>
      </c>
      <c r="D33" s="152">
        <f t="shared" si="0"/>
        <v>285.57469912757375</v>
      </c>
      <c r="E33" s="152">
        <f t="shared" si="1"/>
        <v>493.01869138785423</v>
      </c>
      <c r="F33" s="152">
        <f t="shared" si="2"/>
        <v>778.59339051542793</v>
      </c>
      <c r="G33" s="151">
        <f t="shared" si="3"/>
        <v>100298.05158893227</v>
      </c>
    </row>
    <row r="34" spans="1:7" x14ac:dyDescent="0.25">
      <c r="A34" s="149">
        <f t="shared" si="4"/>
        <v>45778</v>
      </c>
      <c r="B34" s="150">
        <f t="shared" si="5"/>
        <v>20</v>
      </c>
      <c r="C34" s="151">
        <f t="shared" si="6"/>
        <v>100298.05158893227</v>
      </c>
      <c r="D34" s="152">
        <f t="shared" si="0"/>
        <v>284.17781283530815</v>
      </c>
      <c r="E34" s="152">
        <f t="shared" si="1"/>
        <v>494.41557768011978</v>
      </c>
      <c r="F34" s="152">
        <f t="shared" si="2"/>
        <v>778.59339051542793</v>
      </c>
      <c r="G34" s="151">
        <f t="shared" si="3"/>
        <v>99803.636011252151</v>
      </c>
    </row>
    <row r="35" spans="1:7" x14ac:dyDescent="0.25">
      <c r="A35" s="149">
        <f t="shared" si="4"/>
        <v>45809</v>
      </c>
      <c r="B35" s="150">
        <f t="shared" si="5"/>
        <v>21</v>
      </c>
      <c r="C35" s="151">
        <f t="shared" si="6"/>
        <v>99803.636011252151</v>
      </c>
      <c r="D35" s="152">
        <f t="shared" si="0"/>
        <v>282.77696869854782</v>
      </c>
      <c r="E35" s="152">
        <f t="shared" si="1"/>
        <v>495.81642181688017</v>
      </c>
      <c r="F35" s="152">
        <f t="shared" si="2"/>
        <v>778.59339051542793</v>
      </c>
      <c r="G35" s="151">
        <f t="shared" si="3"/>
        <v>99307.819589435268</v>
      </c>
    </row>
    <row r="36" spans="1:7" x14ac:dyDescent="0.25">
      <c r="A36" s="149">
        <f t="shared" si="4"/>
        <v>45839</v>
      </c>
      <c r="B36" s="150">
        <f t="shared" si="5"/>
        <v>22</v>
      </c>
      <c r="C36" s="151">
        <f t="shared" si="6"/>
        <v>99307.819589435268</v>
      </c>
      <c r="D36" s="152">
        <f t="shared" si="0"/>
        <v>281.37215550339999</v>
      </c>
      <c r="E36" s="152">
        <f t="shared" si="1"/>
        <v>497.22123501202788</v>
      </c>
      <c r="F36" s="152">
        <f t="shared" si="2"/>
        <v>778.59339051542793</v>
      </c>
      <c r="G36" s="151">
        <f t="shared" si="3"/>
        <v>98810.598354423244</v>
      </c>
    </row>
    <row r="37" spans="1:7" x14ac:dyDescent="0.25">
      <c r="A37" s="149">
        <f t="shared" si="4"/>
        <v>45870</v>
      </c>
      <c r="B37" s="150">
        <f t="shared" si="5"/>
        <v>23</v>
      </c>
      <c r="C37" s="151">
        <f t="shared" si="6"/>
        <v>98810.598354423244</v>
      </c>
      <c r="D37" s="152">
        <f t="shared" si="0"/>
        <v>279.96336200419921</v>
      </c>
      <c r="E37" s="152">
        <f t="shared" si="1"/>
        <v>498.6300285112286</v>
      </c>
      <c r="F37" s="152">
        <f t="shared" si="2"/>
        <v>778.59339051542781</v>
      </c>
      <c r="G37" s="151">
        <f t="shared" si="3"/>
        <v>98311.968325912021</v>
      </c>
    </row>
    <row r="38" spans="1:7" x14ac:dyDescent="0.25">
      <c r="A38" s="149">
        <f t="shared" si="4"/>
        <v>45901</v>
      </c>
      <c r="B38" s="150">
        <f t="shared" si="5"/>
        <v>24</v>
      </c>
      <c r="C38" s="151">
        <f t="shared" si="6"/>
        <v>98311.968325912021</v>
      </c>
      <c r="D38" s="152">
        <f t="shared" si="0"/>
        <v>278.5505769234174</v>
      </c>
      <c r="E38" s="152">
        <f t="shared" si="1"/>
        <v>500.04281359201053</v>
      </c>
      <c r="F38" s="152">
        <f t="shared" si="2"/>
        <v>778.59339051542793</v>
      </c>
      <c r="G38" s="151">
        <f t="shared" si="3"/>
        <v>97811.925512320013</v>
      </c>
    </row>
    <row r="39" spans="1:7" x14ac:dyDescent="0.25">
      <c r="A39" s="149">
        <f t="shared" si="4"/>
        <v>45931</v>
      </c>
      <c r="B39" s="150">
        <f t="shared" si="5"/>
        <v>25</v>
      </c>
      <c r="C39" s="151">
        <f t="shared" si="6"/>
        <v>97811.925512320013</v>
      </c>
      <c r="D39" s="152">
        <f t="shared" si="0"/>
        <v>277.13378895157337</v>
      </c>
      <c r="E39" s="152">
        <f t="shared" si="1"/>
        <v>501.45960156385451</v>
      </c>
      <c r="F39" s="152">
        <f t="shared" si="2"/>
        <v>778.59339051542793</v>
      </c>
      <c r="G39" s="151">
        <f t="shared" si="3"/>
        <v>97310.46591075616</v>
      </c>
    </row>
    <row r="40" spans="1:7" x14ac:dyDescent="0.25">
      <c r="A40" s="149">
        <f t="shared" si="4"/>
        <v>45962</v>
      </c>
      <c r="B40" s="150">
        <f t="shared" si="5"/>
        <v>26</v>
      </c>
      <c r="C40" s="151">
        <f t="shared" si="6"/>
        <v>97310.46591075616</v>
      </c>
      <c r="D40" s="152">
        <f t="shared" si="0"/>
        <v>275.71298674714245</v>
      </c>
      <c r="E40" s="152">
        <f t="shared" si="1"/>
        <v>502.88040376828542</v>
      </c>
      <c r="F40" s="152">
        <f t="shared" si="2"/>
        <v>778.59339051542793</v>
      </c>
      <c r="G40" s="151">
        <f t="shared" si="3"/>
        <v>96807.585506987874</v>
      </c>
    </row>
    <row r="41" spans="1:7" x14ac:dyDescent="0.25">
      <c r="A41" s="149">
        <f t="shared" si="4"/>
        <v>45992</v>
      </c>
      <c r="B41" s="150">
        <f t="shared" si="5"/>
        <v>27</v>
      </c>
      <c r="C41" s="151">
        <f t="shared" si="6"/>
        <v>96807.585506987874</v>
      </c>
      <c r="D41" s="152">
        <f t="shared" si="0"/>
        <v>274.28815893646566</v>
      </c>
      <c r="E41" s="152">
        <f t="shared" si="1"/>
        <v>504.30523157896226</v>
      </c>
      <c r="F41" s="152">
        <f t="shared" si="2"/>
        <v>778.59339051542793</v>
      </c>
      <c r="G41" s="151">
        <f t="shared" si="3"/>
        <v>96303.280275408906</v>
      </c>
    </row>
    <row r="42" spans="1:7" x14ac:dyDescent="0.25">
      <c r="A42" s="149">
        <f t="shared" si="4"/>
        <v>46023</v>
      </c>
      <c r="B42" s="150">
        <f t="shared" si="5"/>
        <v>28</v>
      </c>
      <c r="C42" s="151">
        <f t="shared" si="6"/>
        <v>96303.280275408906</v>
      </c>
      <c r="D42" s="152">
        <f t="shared" si="0"/>
        <v>272.85929411365856</v>
      </c>
      <c r="E42" s="152">
        <f t="shared" si="1"/>
        <v>505.73409640176936</v>
      </c>
      <c r="F42" s="152">
        <f t="shared" si="2"/>
        <v>778.59339051542793</v>
      </c>
      <c r="G42" s="151">
        <f t="shared" si="3"/>
        <v>95797.546179007142</v>
      </c>
    </row>
    <row r="43" spans="1:7" x14ac:dyDescent="0.25">
      <c r="A43" s="149">
        <f t="shared" si="4"/>
        <v>46054</v>
      </c>
      <c r="B43" s="150">
        <f t="shared" si="5"/>
        <v>29</v>
      </c>
      <c r="C43" s="151">
        <f t="shared" si="6"/>
        <v>95797.546179007142</v>
      </c>
      <c r="D43" s="152">
        <f t="shared" si="0"/>
        <v>271.42638084052027</v>
      </c>
      <c r="E43" s="152">
        <f t="shared" si="1"/>
        <v>507.1670096749076</v>
      </c>
      <c r="F43" s="152">
        <f t="shared" si="2"/>
        <v>778.59339051542793</v>
      </c>
      <c r="G43" s="151">
        <f t="shared" si="3"/>
        <v>95290.379169332242</v>
      </c>
    </row>
    <row r="44" spans="1:7" x14ac:dyDescent="0.25">
      <c r="A44" s="149">
        <f t="shared" si="4"/>
        <v>46082</v>
      </c>
      <c r="B44" s="150">
        <f t="shared" si="5"/>
        <v>30</v>
      </c>
      <c r="C44" s="151">
        <f t="shared" si="6"/>
        <v>95290.379169332242</v>
      </c>
      <c r="D44" s="152">
        <f t="shared" si="0"/>
        <v>269.98940764644135</v>
      </c>
      <c r="E44" s="152">
        <f t="shared" si="1"/>
        <v>508.60398286898658</v>
      </c>
      <c r="F44" s="152">
        <f t="shared" si="2"/>
        <v>778.59339051542793</v>
      </c>
      <c r="G44" s="151">
        <f t="shared" si="3"/>
        <v>94781.775186463259</v>
      </c>
    </row>
    <row r="45" spans="1:7" x14ac:dyDescent="0.25">
      <c r="A45" s="149">
        <f t="shared" si="4"/>
        <v>46113</v>
      </c>
      <c r="B45" s="150">
        <f t="shared" si="5"/>
        <v>31</v>
      </c>
      <c r="C45" s="151">
        <f t="shared" si="6"/>
        <v>94781.775186463259</v>
      </c>
      <c r="D45" s="152">
        <f t="shared" si="0"/>
        <v>268.54836302831256</v>
      </c>
      <c r="E45" s="152">
        <f t="shared" si="1"/>
        <v>510.04502748711536</v>
      </c>
      <c r="F45" s="152">
        <f t="shared" si="2"/>
        <v>778.59339051542793</v>
      </c>
      <c r="G45" s="151">
        <f t="shared" si="3"/>
        <v>94271.730158976148</v>
      </c>
    </row>
    <row r="46" spans="1:7" x14ac:dyDescent="0.25">
      <c r="A46" s="149">
        <f t="shared" si="4"/>
        <v>46143</v>
      </c>
      <c r="B46" s="150">
        <f t="shared" si="5"/>
        <v>32</v>
      </c>
      <c r="C46" s="151">
        <f t="shared" si="6"/>
        <v>94271.730158976148</v>
      </c>
      <c r="D46" s="152">
        <f t="shared" si="0"/>
        <v>267.10323545043241</v>
      </c>
      <c r="E46" s="152">
        <f t="shared" si="1"/>
        <v>511.49015506499552</v>
      </c>
      <c r="F46" s="152">
        <f t="shared" si="2"/>
        <v>778.59339051542793</v>
      </c>
      <c r="G46" s="151">
        <f t="shared" si="3"/>
        <v>93760.240003911153</v>
      </c>
    </row>
    <row r="47" spans="1:7" x14ac:dyDescent="0.25">
      <c r="A47" s="149">
        <f t="shared" si="4"/>
        <v>46174</v>
      </c>
      <c r="B47" s="150">
        <f t="shared" si="5"/>
        <v>33</v>
      </c>
      <c r="C47" s="151">
        <f t="shared" si="6"/>
        <v>93760.240003911153</v>
      </c>
      <c r="D47" s="152">
        <f t="shared" si="0"/>
        <v>265.65401334441492</v>
      </c>
      <c r="E47" s="152">
        <f t="shared" si="1"/>
        <v>512.93937717101301</v>
      </c>
      <c r="F47" s="152">
        <f t="shared" si="2"/>
        <v>778.59339051542793</v>
      </c>
      <c r="G47" s="151">
        <f t="shared" si="3"/>
        <v>93247.300626740136</v>
      </c>
    </row>
    <row r="48" spans="1:7" x14ac:dyDescent="0.25">
      <c r="A48" s="149">
        <f t="shared" si="4"/>
        <v>46204</v>
      </c>
      <c r="B48" s="150">
        <f t="shared" si="5"/>
        <v>34</v>
      </c>
      <c r="C48" s="151">
        <f t="shared" si="6"/>
        <v>93247.300626740136</v>
      </c>
      <c r="D48" s="152">
        <f t="shared" si="0"/>
        <v>264.20068510909704</v>
      </c>
      <c r="E48" s="152">
        <f t="shared" si="1"/>
        <v>514.39270540633095</v>
      </c>
      <c r="F48" s="152">
        <f t="shared" si="2"/>
        <v>778.59339051542793</v>
      </c>
      <c r="G48" s="151">
        <f t="shared" si="3"/>
        <v>92732.907921333812</v>
      </c>
    </row>
    <row r="49" spans="1:7" x14ac:dyDescent="0.25">
      <c r="A49" s="149">
        <f t="shared" si="4"/>
        <v>46235</v>
      </c>
      <c r="B49" s="150">
        <f t="shared" si="5"/>
        <v>35</v>
      </c>
      <c r="C49" s="151">
        <f t="shared" si="6"/>
        <v>92732.907921333812</v>
      </c>
      <c r="D49" s="152">
        <f t="shared" si="0"/>
        <v>262.74323911044576</v>
      </c>
      <c r="E49" s="152">
        <f t="shared" si="1"/>
        <v>515.85015140498217</v>
      </c>
      <c r="F49" s="152">
        <f t="shared" si="2"/>
        <v>778.59339051542793</v>
      </c>
      <c r="G49" s="151">
        <f t="shared" si="3"/>
        <v>92217.057769928826</v>
      </c>
    </row>
    <row r="50" spans="1:7" x14ac:dyDescent="0.25">
      <c r="A50" s="149">
        <f t="shared" si="4"/>
        <v>46266</v>
      </c>
      <c r="B50" s="150">
        <f t="shared" si="5"/>
        <v>36</v>
      </c>
      <c r="C50" s="151">
        <f t="shared" si="6"/>
        <v>92217.057769928826</v>
      </c>
      <c r="D50" s="152">
        <f t="shared" si="0"/>
        <v>261.28166368146498</v>
      </c>
      <c r="E50" s="152">
        <f t="shared" si="1"/>
        <v>517.31172683396301</v>
      </c>
      <c r="F50" s="152">
        <f t="shared" si="2"/>
        <v>778.59339051542793</v>
      </c>
      <c r="G50" s="151">
        <f t="shared" si="3"/>
        <v>91699.746043094856</v>
      </c>
    </row>
    <row r="51" spans="1:7" x14ac:dyDescent="0.25">
      <c r="A51" s="149">
        <f t="shared" si="4"/>
        <v>46296</v>
      </c>
      <c r="B51" s="150">
        <f t="shared" si="5"/>
        <v>37</v>
      </c>
      <c r="C51" s="151">
        <f t="shared" si="6"/>
        <v>91699.746043094856</v>
      </c>
      <c r="D51" s="152">
        <f t="shared" si="0"/>
        <v>259.81594712210205</v>
      </c>
      <c r="E51" s="152">
        <f t="shared" si="1"/>
        <v>518.77744339332583</v>
      </c>
      <c r="F51" s="152">
        <f t="shared" si="2"/>
        <v>778.59339051542793</v>
      </c>
      <c r="G51" s="151">
        <f t="shared" si="3"/>
        <v>91180.968599701533</v>
      </c>
    </row>
    <row r="52" spans="1:7" x14ac:dyDescent="0.25">
      <c r="A52" s="149">
        <f t="shared" si="4"/>
        <v>46327</v>
      </c>
      <c r="B52" s="150">
        <f t="shared" si="5"/>
        <v>38</v>
      </c>
      <c r="C52" s="151">
        <f t="shared" si="6"/>
        <v>91180.968599701533</v>
      </c>
      <c r="D52" s="152">
        <f t="shared" si="0"/>
        <v>258.34607769915436</v>
      </c>
      <c r="E52" s="152">
        <f t="shared" si="1"/>
        <v>520.24731281627351</v>
      </c>
      <c r="F52" s="152">
        <f t="shared" si="2"/>
        <v>778.59339051542793</v>
      </c>
      <c r="G52" s="151">
        <f t="shared" si="3"/>
        <v>90660.721286885266</v>
      </c>
    </row>
    <row r="53" spans="1:7" x14ac:dyDescent="0.25">
      <c r="A53" s="149">
        <f t="shared" si="4"/>
        <v>46357</v>
      </c>
      <c r="B53" s="150">
        <f t="shared" si="5"/>
        <v>39</v>
      </c>
      <c r="C53" s="151">
        <f t="shared" si="6"/>
        <v>90660.721286885266</v>
      </c>
      <c r="D53" s="152">
        <f t="shared" si="0"/>
        <v>256.87204364617492</v>
      </c>
      <c r="E53" s="152">
        <f t="shared" si="1"/>
        <v>521.72134686925301</v>
      </c>
      <c r="F53" s="152">
        <f t="shared" si="2"/>
        <v>778.59339051542793</v>
      </c>
      <c r="G53" s="151">
        <f t="shared" si="3"/>
        <v>90138.999940016016</v>
      </c>
    </row>
    <row r="54" spans="1:7" x14ac:dyDescent="0.25">
      <c r="A54" s="149">
        <f t="shared" si="4"/>
        <v>46388</v>
      </c>
      <c r="B54" s="150">
        <f t="shared" si="5"/>
        <v>40</v>
      </c>
      <c r="C54" s="151">
        <f t="shared" si="6"/>
        <v>90138.999940016016</v>
      </c>
      <c r="D54" s="152">
        <f t="shared" si="0"/>
        <v>255.39383316337864</v>
      </c>
      <c r="E54" s="152">
        <f t="shared" si="1"/>
        <v>523.19955735204917</v>
      </c>
      <c r="F54" s="152">
        <f t="shared" si="2"/>
        <v>778.59339051542781</v>
      </c>
      <c r="G54" s="151">
        <f t="shared" si="3"/>
        <v>89615.800382663961</v>
      </c>
    </row>
    <row r="55" spans="1:7" x14ac:dyDescent="0.25">
      <c r="A55" s="149">
        <f t="shared" si="4"/>
        <v>46419</v>
      </c>
      <c r="B55" s="150">
        <f t="shared" si="5"/>
        <v>41</v>
      </c>
      <c r="C55" s="151">
        <f t="shared" si="6"/>
        <v>89615.800382663961</v>
      </c>
      <c r="D55" s="152">
        <f t="shared" si="0"/>
        <v>253.91143441754787</v>
      </c>
      <c r="E55" s="152">
        <f t="shared" si="1"/>
        <v>524.68195609788006</v>
      </c>
      <c r="F55" s="152">
        <f t="shared" si="2"/>
        <v>778.59339051542793</v>
      </c>
      <c r="G55" s="151">
        <f t="shared" si="3"/>
        <v>89091.118426566085</v>
      </c>
    </row>
    <row r="56" spans="1:7" x14ac:dyDescent="0.25">
      <c r="A56" s="149">
        <f t="shared" si="4"/>
        <v>46447</v>
      </c>
      <c r="B56" s="150">
        <f t="shared" si="5"/>
        <v>42</v>
      </c>
      <c r="C56" s="151">
        <f t="shared" si="6"/>
        <v>89091.118426566085</v>
      </c>
      <c r="D56" s="152">
        <f t="shared" si="0"/>
        <v>252.42483554193723</v>
      </c>
      <c r="E56" s="152">
        <f t="shared" si="1"/>
        <v>526.1685549734907</v>
      </c>
      <c r="F56" s="152">
        <f t="shared" si="2"/>
        <v>778.59339051542793</v>
      </c>
      <c r="G56" s="151">
        <f t="shared" si="3"/>
        <v>88564.949871592587</v>
      </c>
    </row>
    <row r="57" spans="1:7" x14ac:dyDescent="0.25">
      <c r="A57" s="149">
        <f t="shared" si="4"/>
        <v>46478</v>
      </c>
      <c r="B57" s="150">
        <f t="shared" si="5"/>
        <v>43</v>
      </c>
      <c r="C57" s="151">
        <f t="shared" si="6"/>
        <v>88564.949871592587</v>
      </c>
      <c r="D57" s="152">
        <f t="shared" si="0"/>
        <v>250.93402463617898</v>
      </c>
      <c r="E57" s="152">
        <f t="shared" si="1"/>
        <v>527.65936587924898</v>
      </c>
      <c r="F57" s="152">
        <f t="shared" si="2"/>
        <v>778.59339051542793</v>
      </c>
      <c r="G57" s="151">
        <f t="shared" si="3"/>
        <v>88037.290505713332</v>
      </c>
    </row>
    <row r="58" spans="1:7" x14ac:dyDescent="0.25">
      <c r="A58" s="149">
        <f t="shared" si="4"/>
        <v>46508</v>
      </c>
      <c r="B58" s="150">
        <f t="shared" si="5"/>
        <v>44</v>
      </c>
      <c r="C58" s="151">
        <f t="shared" si="6"/>
        <v>88037.290505713332</v>
      </c>
      <c r="D58" s="152">
        <f t="shared" si="0"/>
        <v>249.4389897661878</v>
      </c>
      <c r="E58" s="152">
        <f t="shared" si="1"/>
        <v>529.15440074924015</v>
      </c>
      <c r="F58" s="152">
        <f t="shared" si="2"/>
        <v>778.59339051542793</v>
      </c>
      <c r="G58" s="151">
        <f t="shared" si="3"/>
        <v>87508.136104964098</v>
      </c>
    </row>
    <row r="59" spans="1:7" x14ac:dyDescent="0.25">
      <c r="A59" s="149">
        <f t="shared" si="4"/>
        <v>46539</v>
      </c>
      <c r="B59" s="150">
        <f t="shared" si="5"/>
        <v>45</v>
      </c>
      <c r="C59" s="151">
        <f t="shared" si="6"/>
        <v>87508.136104964098</v>
      </c>
      <c r="D59" s="152">
        <f t="shared" si="0"/>
        <v>247.93971896406495</v>
      </c>
      <c r="E59" s="152">
        <f t="shared" si="1"/>
        <v>530.653671551363</v>
      </c>
      <c r="F59" s="152">
        <f t="shared" si="2"/>
        <v>778.59339051542793</v>
      </c>
      <c r="G59" s="151">
        <f t="shared" si="3"/>
        <v>86977.482433412733</v>
      </c>
    </row>
    <row r="60" spans="1:7" x14ac:dyDescent="0.25">
      <c r="A60" s="149">
        <f t="shared" si="4"/>
        <v>46569</v>
      </c>
      <c r="B60" s="150">
        <f t="shared" si="5"/>
        <v>46</v>
      </c>
      <c r="C60" s="151">
        <f t="shared" si="6"/>
        <v>86977.482433412733</v>
      </c>
      <c r="D60" s="152">
        <f t="shared" si="0"/>
        <v>246.43620022800272</v>
      </c>
      <c r="E60" s="152">
        <f t="shared" si="1"/>
        <v>532.15719028742524</v>
      </c>
      <c r="F60" s="152">
        <f t="shared" si="2"/>
        <v>778.59339051542793</v>
      </c>
      <c r="G60" s="151">
        <f t="shared" si="3"/>
        <v>86445.325243125306</v>
      </c>
    </row>
    <row r="61" spans="1:7" x14ac:dyDescent="0.25">
      <c r="A61" s="149">
        <f t="shared" si="4"/>
        <v>46600</v>
      </c>
      <c r="B61" s="150">
        <f t="shared" si="5"/>
        <v>47</v>
      </c>
      <c r="C61" s="151">
        <f t="shared" si="6"/>
        <v>86445.325243125306</v>
      </c>
      <c r="D61" s="152">
        <f t="shared" si="0"/>
        <v>244.92842152218833</v>
      </c>
      <c r="E61" s="152">
        <f t="shared" si="1"/>
        <v>533.66496899323954</v>
      </c>
      <c r="F61" s="152">
        <f t="shared" si="2"/>
        <v>778.59339051542793</v>
      </c>
      <c r="G61" s="151">
        <f t="shared" si="3"/>
        <v>85911.660274132068</v>
      </c>
    </row>
    <row r="62" spans="1:7" x14ac:dyDescent="0.25">
      <c r="A62" s="149">
        <f t="shared" si="4"/>
        <v>46631</v>
      </c>
      <c r="B62" s="150">
        <f t="shared" si="5"/>
        <v>48</v>
      </c>
      <c r="C62" s="151">
        <f t="shared" si="6"/>
        <v>85911.660274132068</v>
      </c>
      <c r="D62" s="152">
        <f t="shared" si="0"/>
        <v>243.41637077670754</v>
      </c>
      <c r="E62" s="152">
        <f t="shared" si="1"/>
        <v>535.17701973872033</v>
      </c>
      <c r="F62" s="152">
        <f t="shared" si="2"/>
        <v>778.59339051542793</v>
      </c>
      <c r="G62" s="151">
        <f t="shared" si="3"/>
        <v>85376.483254393344</v>
      </c>
    </row>
    <row r="63" spans="1:7" x14ac:dyDescent="0.25">
      <c r="A63" s="149">
        <f t="shared" si="4"/>
        <v>46661</v>
      </c>
      <c r="B63" s="150">
        <f t="shared" si="5"/>
        <v>49</v>
      </c>
      <c r="C63" s="151">
        <f t="shared" si="6"/>
        <v>85376.483254393344</v>
      </c>
      <c r="D63" s="152">
        <f t="shared" si="0"/>
        <v>241.90003588744779</v>
      </c>
      <c r="E63" s="152">
        <f t="shared" si="1"/>
        <v>536.69335462798017</v>
      </c>
      <c r="F63" s="152">
        <f t="shared" si="2"/>
        <v>778.59339051542793</v>
      </c>
      <c r="G63" s="151">
        <f t="shared" si="3"/>
        <v>84839.789899765368</v>
      </c>
    </row>
    <row r="64" spans="1:7" x14ac:dyDescent="0.25">
      <c r="A64" s="149">
        <f t="shared" si="4"/>
        <v>46692</v>
      </c>
      <c r="B64" s="150">
        <f t="shared" si="5"/>
        <v>50</v>
      </c>
      <c r="C64" s="151">
        <f t="shared" si="6"/>
        <v>84839.789899765368</v>
      </c>
      <c r="D64" s="152">
        <f t="shared" si="0"/>
        <v>240.37940471600186</v>
      </c>
      <c r="E64" s="152">
        <f t="shared" si="1"/>
        <v>538.21398579942604</v>
      </c>
      <c r="F64" s="152">
        <f t="shared" si="2"/>
        <v>778.59339051542793</v>
      </c>
      <c r="G64" s="151">
        <f t="shared" si="3"/>
        <v>84301.575913965949</v>
      </c>
    </row>
    <row r="65" spans="1:7" x14ac:dyDescent="0.25">
      <c r="A65" s="149">
        <f t="shared" si="4"/>
        <v>46722</v>
      </c>
      <c r="B65" s="150">
        <f t="shared" si="5"/>
        <v>51</v>
      </c>
      <c r="C65" s="151">
        <f t="shared" si="6"/>
        <v>84301.575913965949</v>
      </c>
      <c r="D65" s="152">
        <f t="shared" si="0"/>
        <v>238.85446508957017</v>
      </c>
      <c r="E65" s="152">
        <f t="shared" si="1"/>
        <v>539.7389254258577</v>
      </c>
      <c r="F65" s="152">
        <f t="shared" si="2"/>
        <v>778.59339051542793</v>
      </c>
      <c r="G65" s="151">
        <f t="shared" si="3"/>
        <v>83761.83698854009</v>
      </c>
    </row>
    <row r="66" spans="1:7" x14ac:dyDescent="0.25">
      <c r="A66" s="149">
        <f t="shared" si="4"/>
        <v>46753</v>
      </c>
      <c r="B66" s="150">
        <f t="shared" si="5"/>
        <v>52</v>
      </c>
      <c r="C66" s="151">
        <f t="shared" si="6"/>
        <v>83761.83698854009</v>
      </c>
      <c r="D66" s="152">
        <f t="shared" si="0"/>
        <v>237.32520480086356</v>
      </c>
      <c r="E66" s="152">
        <f t="shared" si="1"/>
        <v>541.26818571456431</v>
      </c>
      <c r="F66" s="152">
        <f t="shared" si="2"/>
        <v>778.59339051542793</v>
      </c>
      <c r="G66" s="151">
        <f t="shared" si="3"/>
        <v>83220.568802825524</v>
      </c>
    </row>
    <row r="67" spans="1:7" x14ac:dyDescent="0.25">
      <c r="A67" s="149">
        <f t="shared" si="4"/>
        <v>46784</v>
      </c>
      <c r="B67" s="150">
        <f t="shared" si="5"/>
        <v>53</v>
      </c>
      <c r="C67" s="151">
        <f t="shared" si="6"/>
        <v>83220.568802825524</v>
      </c>
      <c r="D67" s="152">
        <f t="shared" si="0"/>
        <v>235.79161160800564</v>
      </c>
      <c r="E67" s="152">
        <f t="shared" si="1"/>
        <v>542.80177890742232</v>
      </c>
      <c r="F67" s="152">
        <f t="shared" si="2"/>
        <v>778.59339051542793</v>
      </c>
      <c r="G67" s="151">
        <f t="shared" si="3"/>
        <v>82677.767023918102</v>
      </c>
    </row>
    <row r="68" spans="1:7" x14ac:dyDescent="0.25">
      <c r="A68" s="149">
        <f t="shared" si="4"/>
        <v>46813</v>
      </c>
      <c r="B68" s="150">
        <f t="shared" si="5"/>
        <v>54</v>
      </c>
      <c r="C68" s="151">
        <f t="shared" si="6"/>
        <v>82677.767023918102</v>
      </c>
      <c r="D68" s="152">
        <f t="shared" si="0"/>
        <v>234.25367323443459</v>
      </c>
      <c r="E68" s="152">
        <f t="shared" si="1"/>
        <v>544.33971728099334</v>
      </c>
      <c r="F68" s="152">
        <f t="shared" si="2"/>
        <v>778.59339051542793</v>
      </c>
      <c r="G68" s="151">
        <f t="shared" si="3"/>
        <v>82133.42730663711</v>
      </c>
    </row>
    <row r="69" spans="1:7" x14ac:dyDescent="0.25">
      <c r="A69" s="149">
        <f t="shared" si="4"/>
        <v>46844</v>
      </c>
      <c r="B69" s="150">
        <f t="shared" si="5"/>
        <v>55</v>
      </c>
      <c r="C69" s="151">
        <f t="shared" si="6"/>
        <v>82133.42730663711</v>
      </c>
      <c r="D69" s="152">
        <f t="shared" si="0"/>
        <v>232.71137736880513</v>
      </c>
      <c r="E69" s="152">
        <f t="shared" si="1"/>
        <v>545.88201314662285</v>
      </c>
      <c r="F69" s="152">
        <f t="shared" si="2"/>
        <v>778.59339051542793</v>
      </c>
      <c r="G69" s="151">
        <f t="shared" si="3"/>
        <v>81587.54529349049</v>
      </c>
    </row>
    <row r="70" spans="1:7" x14ac:dyDescent="0.25">
      <c r="A70" s="149">
        <f t="shared" si="4"/>
        <v>46874</v>
      </c>
      <c r="B70" s="150">
        <f t="shared" si="5"/>
        <v>56</v>
      </c>
      <c r="C70" s="151">
        <f t="shared" si="6"/>
        <v>81587.54529349049</v>
      </c>
      <c r="D70" s="152">
        <f t="shared" si="0"/>
        <v>231.16471166488969</v>
      </c>
      <c r="E70" s="152">
        <f t="shared" si="1"/>
        <v>547.42867885053829</v>
      </c>
      <c r="F70" s="152">
        <f t="shared" si="2"/>
        <v>778.59339051542793</v>
      </c>
      <c r="G70" s="151">
        <f t="shared" si="3"/>
        <v>81040.116614639948</v>
      </c>
    </row>
    <row r="71" spans="1:7" x14ac:dyDescent="0.25">
      <c r="A71" s="149">
        <f t="shared" si="4"/>
        <v>46905</v>
      </c>
      <c r="B71" s="150">
        <f t="shared" si="5"/>
        <v>57</v>
      </c>
      <c r="C71" s="151">
        <f t="shared" si="6"/>
        <v>81040.116614639948</v>
      </c>
      <c r="D71" s="152">
        <f t="shared" si="0"/>
        <v>229.61366374147983</v>
      </c>
      <c r="E71" s="152">
        <f t="shared" si="1"/>
        <v>548.97972677394807</v>
      </c>
      <c r="F71" s="152">
        <f t="shared" si="2"/>
        <v>778.59339051542793</v>
      </c>
      <c r="G71" s="151">
        <f t="shared" si="3"/>
        <v>80491.136887866</v>
      </c>
    </row>
    <row r="72" spans="1:7" x14ac:dyDescent="0.25">
      <c r="A72" s="149">
        <f t="shared" si="4"/>
        <v>46935</v>
      </c>
      <c r="B72" s="150">
        <f t="shared" si="5"/>
        <v>58</v>
      </c>
      <c r="C72" s="151">
        <f t="shared" si="6"/>
        <v>80491.136887866</v>
      </c>
      <c r="D72" s="152">
        <f t="shared" si="0"/>
        <v>228.05822118228699</v>
      </c>
      <c r="E72" s="152">
        <f t="shared" si="1"/>
        <v>550.53516933314097</v>
      </c>
      <c r="F72" s="152">
        <f t="shared" si="2"/>
        <v>778.59339051542793</v>
      </c>
      <c r="G72" s="151">
        <f t="shared" si="3"/>
        <v>79940.601718532853</v>
      </c>
    </row>
    <row r="73" spans="1:7" x14ac:dyDescent="0.25">
      <c r="A73" s="149">
        <f t="shared" si="4"/>
        <v>46966</v>
      </c>
      <c r="B73" s="150">
        <f t="shared" si="5"/>
        <v>59</v>
      </c>
      <c r="C73" s="151">
        <f t="shared" si="6"/>
        <v>79940.601718532853</v>
      </c>
      <c r="D73" s="152">
        <f t="shared" si="0"/>
        <v>226.49837153584309</v>
      </c>
      <c r="E73" s="152">
        <f t="shared" si="1"/>
        <v>552.09501897958478</v>
      </c>
      <c r="F73" s="152">
        <f t="shared" si="2"/>
        <v>778.59339051542793</v>
      </c>
      <c r="G73" s="151">
        <f t="shared" si="3"/>
        <v>79388.506699553269</v>
      </c>
    </row>
    <row r="74" spans="1:7" x14ac:dyDescent="0.25">
      <c r="A74" s="149">
        <f t="shared" si="4"/>
        <v>46997</v>
      </c>
      <c r="B74" s="150">
        <f t="shared" si="5"/>
        <v>60</v>
      </c>
      <c r="C74" s="151">
        <f t="shared" si="6"/>
        <v>79388.506699553269</v>
      </c>
      <c r="D74" s="152">
        <f t="shared" si="0"/>
        <v>224.93410231540091</v>
      </c>
      <c r="E74" s="152">
        <f t="shared" si="1"/>
        <v>553.65928820002705</v>
      </c>
      <c r="F74" s="152">
        <f t="shared" si="2"/>
        <v>778.59339051542793</v>
      </c>
      <c r="G74" s="151">
        <f t="shared" si="3"/>
        <v>78834.847411353243</v>
      </c>
    </row>
    <row r="75" spans="1:7" x14ac:dyDescent="0.25">
      <c r="A75" s="149">
        <f t="shared" si="4"/>
        <v>47027</v>
      </c>
      <c r="B75" s="150">
        <f t="shared" si="5"/>
        <v>61</v>
      </c>
      <c r="C75" s="151">
        <f t="shared" si="6"/>
        <v>78834.847411353243</v>
      </c>
      <c r="D75" s="152">
        <f t="shared" si="0"/>
        <v>223.36540099883416</v>
      </c>
      <c r="E75" s="152">
        <f t="shared" si="1"/>
        <v>555.22798951659365</v>
      </c>
      <c r="F75" s="152">
        <f t="shared" si="2"/>
        <v>778.59339051542781</v>
      </c>
      <c r="G75" s="151">
        <f t="shared" si="3"/>
        <v>78279.619421836644</v>
      </c>
    </row>
    <row r="76" spans="1:7" x14ac:dyDescent="0.25">
      <c r="A76" s="149">
        <f t="shared" si="4"/>
        <v>47058</v>
      </c>
      <c r="B76" s="150">
        <f t="shared" si="5"/>
        <v>62</v>
      </c>
      <c r="C76" s="151">
        <f t="shared" si="6"/>
        <v>78279.619421836644</v>
      </c>
      <c r="D76" s="152">
        <f t="shared" si="0"/>
        <v>221.79225502853717</v>
      </c>
      <c r="E76" s="152">
        <f t="shared" si="1"/>
        <v>556.80113548689076</v>
      </c>
      <c r="F76" s="152">
        <f t="shared" si="2"/>
        <v>778.59339051542793</v>
      </c>
      <c r="G76" s="151">
        <f t="shared" si="3"/>
        <v>77722.81828634975</v>
      </c>
    </row>
    <row r="77" spans="1:7" x14ac:dyDescent="0.25">
      <c r="A77" s="149">
        <f t="shared" si="4"/>
        <v>47088</v>
      </c>
      <c r="B77" s="150">
        <f t="shared" si="5"/>
        <v>63</v>
      </c>
      <c r="C77" s="151">
        <f t="shared" si="6"/>
        <v>77722.81828634975</v>
      </c>
      <c r="D77" s="152">
        <f t="shared" si="0"/>
        <v>220.2146518113243</v>
      </c>
      <c r="E77" s="152">
        <f t="shared" si="1"/>
        <v>558.37873870410363</v>
      </c>
      <c r="F77" s="152">
        <f t="shared" si="2"/>
        <v>778.59339051542793</v>
      </c>
      <c r="G77" s="151">
        <f t="shared" si="3"/>
        <v>77164.439547645641</v>
      </c>
    </row>
    <row r="78" spans="1:7" x14ac:dyDescent="0.25">
      <c r="A78" s="149">
        <f t="shared" si="4"/>
        <v>47119</v>
      </c>
      <c r="B78" s="150">
        <f t="shared" si="5"/>
        <v>64</v>
      </c>
      <c r="C78" s="151">
        <f t="shared" si="6"/>
        <v>77164.439547645641</v>
      </c>
      <c r="D78" s="152">
        <f t="shared" si="0"/>
        <v>218.63257871832934</v>
      </c>
      <c r="E78" s="152">
        <f t="shared" si="1"/>
        <v>559.96081179709859</v>
      </c>
      <c r="F78" s="152">
        <f t="shared" si="2"/>
        <v>778.59339051542793</v>
      </c>
      <c r="G78" s="151">
        <f t="shared" si="3"/>
        <v>76604.478735848548</v>
      </c>
    </row>
    <row r="79" spans="1:7" x14ac:dyDescent="0.25">
      <c r="A79" s="149">
        <f t="shared" si="4"/>
        <v>47150</v>
      </c>
      <c r="B79" s="150">
        <f t="shared" si="5"/>
        <v>65</v>
      </c>
      <c r="C79" s="151">
        <f t="shared" si="6"/>
        <v>76604.478735848548</v>
      </c>
      <c r="D79" s="152">
        <f t="shared" ref="D79:D142" si="7">IF(B79="","",IPMT($E$11/12,B79,$E$7,-$E$9,$E$10,0))</f>
        <v>217.04602308490425</v>
      </c>
      <c r="E79" s="152">
        <f t="shared" ref="E79:E142" si="8">IF(B79="","",PPMT($E$11/12,B79,$E$7,-$E$9,$E$10,0))</f>
        <v>561.54736743052376</v>
      </c>
      <c r="F79" s="152">
        <f t="shared" si="2"/>
        <v>778.59339051542804</v>
      </c>
      <c r="G79" s="151">
        <f t="shared" si="3"/>
        <v>76042.931368418023</v>
      </c>
    </row>
    <row r="80" spans="1:7" x14ac:dyDescent="0.25">
      <c r="A80" s="149">
        <f t="shared" si="4"/>
        <v>47178</v>
      </c>
      <c r="B80" s="150">
        <f t="shared" si="5"/>
        <v>66</v>
      </c>
      <c r="C80" s="151">
        <f t="shared" si="6"/>
        <v>76042.931368418023</v>
      </c>
      <c r="D80" s="152">
        <f t="shared" si="7"/>
        <v>215.45497221051775</v>
      </c>
      <c r="E80" s="152">
        <f t="shared" si="8"/>
        <v>563.13841830491026</v>
      </c>
      <c r="F80" s="152">
        <f t="shared" ref="F80:F143" si="9">IF(B80="","",SUM(D80:E80))</f>
        <v>778.59339051542804</v>
      </c>
      <c r="G80" s="151">
        <f t="shared" ref="G80:G143" si="10">IF(B80="","",SUM(C80)-SUM(E80))</f>
        <v>75479.792950113115</v>
      </c>
    </row>
    <row r="81" spans="1:7" x14ac:dyDescent="0.25">
      <c r="A81" s="149">
        <f t="shared" ref="A81:A144" si="11">IF(B81="","",EDATE(A80,1))</f>
        <v>47209</v>
      </c>
      <c r="B81" s="150">
        <f t="shared" ref="B81:B144" si="12">IF(B80="","",IF(SUM(B80)+1&lt;=$E$7,SUM(B80)+1,""))</f>
        <v>67</v>
      </c>
      <c r="C81" s="151">
        <f t="shared" ref="C81:C144" si="13">IF(B81="","",G80)</f>
        <v>75479.792950113115</v>
      </c>
      <c r="D81" s="152">
        <f t="shared" si="7"/>
        <v>213.85941335865385</v>
      </c>
      <c r="E81" s="152">
        <f t="shared" si="8"/>
        <v>564.73397715677402</v>
      </c>
      <c r="F81" s="152">
        <f t="shared" si="9"/>
        <v>778.59339051542793</v>
      </c>
      <c r="G81" s="151">
        <f t="shared" si="10"/>
        <v>74915.058972956336</v>
      </c>
    </row>
    <row r="82" spans="1:7" x14ac:dyDescent="0.25">
      <c r="A82" s="149">
        <f t="shared" si="11"/>
        <v>47239</v>
      </c>
      <c r="B82" s="150">
        <f t="shared" si="12"/>
        <v>68</v>
      </c>
      <c r="C82" s="151">
        <f t="shared" si="13"/>
        <v>74915.058972956336</v>
      </c>
      <c r="D82" s="152">
        <f t="shared" si="7"/>
        <v>212.25933375670962</v>
      </c>
      <c r="E82" s="152">
        <f t="shared" si="8"/>
        <v>566.33405675871825</v>
      </c>
      <c r="F82" s="152">
        <f t="shared" si="9"/>
        <v>778.59339051542793</v>
      </c>
      <c r="G82" s="151">
        <f t="shared" si="10"/>
        <v>74348.724916197621</v>
      </c>
    </row>
    <row r="83" spans="1:7" x14ac:dyDescent="0.25">
      <c r="A83" s="149">
        <f t="shared" si="11"/>
        <v>47270</v>
      </c>
      <c r="B83" s="150">
        <f t="shared" si="12"/>
        <v>69</v>
      </c>
      <c r="C83" s="151">
        <f t="shared" si="13"/>
        <v>74348.724916197621</v>
      </c>
      <c r="D83" s="152">
        <f t="shared" si="7"/>
        <v>210.65472059589328</v>
      </c>
      <c r="E83" s="152">
        <f t="shared" si="8"/>
        <v>567.93866991953462</v>
      </c>
      <c r="F83" s="152">
        <f t="shared" si="9"/>
        <v>778.59339051542793</v>
      </c>
      <c r="G83" s="151">
        <f t="shared" si="10"/>
        <v>73780.78624627809</v>
      </c>
    </row>
    <row r="84" spans="1:7" x14ac:dyDescent="0.25">
      <c r="A84" s="149">
        <f t="shared" si="11"/>
        <v>47300</v>
      </c>
      <c r="B84" s="150">
        <f t="shared" si="12"/>
        <v>70</v>
      </c>
      <c r="C84" s="151">
        <f t="shared" si="13"/>
        <v>73780.78624627809</v>
      </c>
      <c r="D84" s="152">
        <f t="shared" si="7"/>
        <v>209.04556103112128</v>
      </c>
      <c r="E84" s="152">
        <f t="shared" si="8"/>
        <v>569.5478294843067</v>
      </c>
      <c r="F84" s="152">
        <f t="shared" si="9"/>
        <v>778.59339051542793</v>
      </c>
      <c r="G84" s="151">
        <f t="shared" si="10"/>
        <v>73211.238416793785</v>
      </c>
    </row>
    <row r="85" spans="1:7" x14ac:dyDescent="0.25">
      <c r="A85" s="149">
        <f t="shared" si="11"/>
        <v>47331</v>
      </c>
      <c r="B85" s="150">
        <f t="shared" si="12"/>
        <v>71</v>
      </c>
      <c r="C85" s="151">
        <f t="shared" si="13"/>
        <v>73211.238416793785</v>
      </c>
      <c r="D85" s="152">
        <f t="shared" si="7"/>
        <v>207.43184218091574</v>
      </c>
      <c r="E85" s="152">
        <f t="shared" si="8"/>
        <v>571.16154833451219</v>
      </c>
      <c r="F85" s="152">
        <f t="shared" si="9"/>
        <v>778.59339051542793</v>
      </c>
      <c r="G85" s="151">
        <f t="shared" si="10"/>
        <v>72640.076868459277</v>
      </c>
    </row>
    <row r="86" spans="1:7" x14ac:dyDescent="0.25">
      <c r="A86" s="149">
        <f t="shared" si="11"/>
        <v>47362</v>
      </c>
      <c r="B86" s="150">
        <f t="shared" si="12"/>
        <v>72</v>
      </c>
      <c r="C86" s="151">
        <f t="shared" si="13"/>
        <v>72640.076868459277</v>
      </c>
      <c r="D86" s="152">
        <f t="shared" si="7"/>
        <v>205.81355112730125</v>
      </c>
      <c r="E86" s="152">
        <f t="shared" si="8"/>
        <v>572.77983938812667</v>
      </c>
      <c r="F86" s="152">
        <f t="shared" si="9"/>
        <v>778.59339051542793</v>
      </c>
      <c r="G86" s="151">
        <f t="shared" si="10"/>
        <v>72067.297029071153</v>
      </c>
    </row>
    <row r="87" spans="1:7" x14ac:dyDescent="0.25">
      <c r="A87" s="149">
        <f t="shared" si="11"/>
        <v>47392</v>
      </c>
      <c r="B87" s="150">
        <f t="shared" si="12"/>
        <v>73</v>
      </c>
      <c r="C87" s="151">
        <f t="shared" si="13"/>
        <v>72067.297029071153</v>
      </c>
      <c r="D87" s="152">
        <f t="shared" si="7"/>
        <v>204.19067491570158</v>
      </c>
      <c r="E87" s="152">
        <f t="shared" si="8"/>
        <v>574.40271559972632</v>
      </c>
      <c r="F87" s="152">
        <f t="shared" si="9"/>
        <v>778.59339051542793</v>
      </c>
      <c r="G87" s="151">
        <f t="shared" si="10"/>
        <v>71492.894313471421</v>
      </c>
    </row>
    <row r="88" spans="1:7" x14ac:dyDescent="0.25">
      <c r="A88" s="149">
        <f t="shared" si="11"/>
        <v>47423</v>
      </c>
      <c r="B88" s="150">
        <f t="shared" si="12"/>
        <v>74</v>
      </c>
      <c r="C88" s="151">
        <f t="shared" si="13"/>
        <v>71492.894313471421</v>
      </c>
      <c r="D88" s="152">
        <f t="shared" si="7"/>
        <v>202.56320055483567</v>
      </c>
      <c r="E88" s="152">
        <f t="shared" si="8"/>
        <v>576.03018996059234</v>
      </c>
      <c r="F88" s="152">
        <f t="shared" si="9"/>
        <v>778.59339051542804</v>
      </c>
      <c r="G88" s="151">
        <f t="shared" si="10"/>
        <v>70916.864123510823</v>
      </c>
    </row>
    <row r="89" spans="1:7" x14ac:dyDescent="0.25">
      <c r="A89" s="149">
        <f t="shared" si="11"/>
        <v>47453</v>
      </c>
      <c r="B89" s="150">
        <f t="shared" si="12"/>
        <v>75</v>
      </c>
      <c r="C89" s="151">
        <f t="shared" si="13"/>
        <v>70916.864123510823</v>
      </c>
      <c r="D89" s="152">
        <f t="shared" si="7"/>
        <v>200.931115016614</v>
      </c>
      <c r="E89" s="152">
        <f t="shared" si="8"/>
        <v>577.66227549881387</v>
      </c>
      <c r="F89" s="152">
        <f t="shared" si="9"/>
        <v>778.59339051542793</v>
      </c>
      <c r="G89" s="151">
        <f t="shared" si="10"/>
        <v>70339.201848012002</v>
      </c>
    </row>
    <row r="90" spans="1:7" x14ac:dyDescent="0.25">
      <c r="A90" s="149">
        <f t="shared" si="11"/>
        <v>47484</v>
      </c>
      <c r="B90" s="150">
        <f t="shared" si="12"/>
        <v>76</v>
      </c>
      <c r="C90" s="151">
        <f t="shared" si="13"/>
        <v>70339.201848012002</v>
      </c>
      <c r="D90" s="152">
        <f t="shared" si="7"/>
        <v>199.29440523603401</v>
      </c>
      <c r="E90" s="152">
        <f t="shared" si="8"/>
        <v>579.29898527939383</v>
      </c>
      <c r="F90" s="152">
        <f t="shared" si="9"/>
        <v>778.59339051542781</v>
      </c>
      <c r="G90" s="151">
        <f t="shared" si="10"/>
        <v>69759.902862732604</v>
      </c>
    </row>
    <row r="91" spans="1:7" x14ac:dyDescent="0.25">
      <c r="A91" s="149">
        <f t="shared" si="11"/>
        <v>47515</v>
      </c>
      <c r="B91" s="150">
        <f t="shared" si="12"/>
        <v>77</v>
      </c>
      <c r="C91" s="151">
        <f t="shared" si="13"/>
        <v>69759.902862732604</v>
      </c>
      <c r="D91" s="152">
        <f t="shared" si="7"/>
        <v>197.65305811107578</v>
      </c>
      <c r="E91" s="152">
        <f t="shared" si="8"/>
        <v>580.94033240435215</v>
      </c>
      <c r="F91" s="152">
        <f t="shared" si="9"/>
        <v>778.59339051542793</v>
      </c>
      <c r="G91" s="151">
        <f t="shared" si="10"/>
        <v>69178.962530328252</v>
      </c>
    </row>
    <row r="92" spans="1:7" x14ac:dyDescent="0.25">
      <c r="A92" s="149">
        <f t="shared" si="11"/>
        <v>47543</v>
      </c>
      <c r="B92" s="150">
        <f t="shared" si="12"/>
        <v>78</v>
      </c>
      <c r="C92" s="151">
        <f t="shared" si="13"/>
        <v>69178.962530328252</v>
      </c>
      <c r="D92" s="152">
        <f t="shared" si="7"/>
        <v>196.00706050259677</v>
      </c>
      <c r="E92" s="152">
        <f t="shared" si="8"/>
        <v>582.58633001283124</v>
      </c>
      <c r="F92" s="152">
        <f t="shared" si="9"/>
        <v>778.59339051542804</v>
      </c>
      <c r="G92" s="151">
        <f t="shared" si="10"/>
        <v>68596.376200315426</v>
      </c>
    </row>
    <row r="93" spans="1:7" x14ac:dyDescent="0.25">
      <c r="A93" s="149">
        <f t="shared" si="11"/>
        <v>47574</v>
      </c>
      <c r="B93" s="150">
        <f t="shared" si="12"/>
        <v>79</v>
      </c>
      <c r="C93" s="151">
        <f t="shared" si="13"/>
        <v>68596.376200315426</v>
      </c>
      <c r="D93" s="152">
        <f t="shared" si="7"/>
        <v>194.35639923422704</v>
      </c>
      <c r="E93" s="152">
        <f t="shared" si="8"/>
        <v>584.23699128120086</v>
      </c>
      <c r="F93" s="152">
        <f t="shared" si="9"/>
        <v>778.59339051542793</v>
      </c>
      <c r="G93" s="151">
        <f t="shared" si="10"/>
        <v>68012.139209034227</v>
      </c>
    </row>
    <row r="94" spans="1:7" x14ac:dyDescent="0.25">
      <c r="A94" s="149">
        <f t="shared" si="11"/>
        <v>47604</v>
      </c>
      <c r="B94" s="150">
        <f t="shared" si="12"/>
        <v>80</v>
      </c>
      <c r="C94" s="151">
        <f t="shared" si="13"/>
        <v>68012.139209034227</v>
      </c>
      <c r="D94" s="152">
        <f t="shared" si="7"/>
        <v>192.70106109226364</v>
      </c>
      <c r="E94" s="152">
        <f t="shared" si="8"/>
        <v>585.89232942316426</v>
      </c>
      <c r="F94" s="152">
        <f t="shared" si="9"/>
        <v>778.59339051542793</v>
      </c>
      <c r="G94" s="151">
        <f t="shared" si="10"/>
        <v>67426.246879611062</v>
      </c>
    </row>
    <row r="95" spans="1:7" x14ac:dyDescent="0.25">
      <c r="A95" s="149">
        <f t="shared" si="11"/>
        <v>47635</v>
      </c>
      <c r="B95" s="150">
        <f t="shared" si="12"/>
        <v>81</v>
      </c>
      <c r="C95" s="151">
        <f t="shared" si="13"/>
        <v>67426.246879611062</v>
      </c>
      <c r="D95" s="152">
        <f t="shared" si="7"/>
        <v>191.04103282556468</v>
      </c>
      <c r="E95" s="152">
        <f t="shared" si="8"/>
        <v>587.55235768986324</v>
      </c>
      <c r="F95" s="152">
        <f t="shared" si="9"/>
        <v>778.59339051542793</v>
      </c>
      <c r="G95" s="151">
        <f t="shared" si="10"/>
        <v>66838.694521921192</v>
      </c>
    </row>
    <row r="96" spans="1:7" x14ac:dyDescent="0.25">
      <c r="A96" s="149">
        <f t="shared" si="11"/>
        <v>47665</v>
      </c>
      <c r="B96" s="150">
        <f t="shared" si="12"/>
        <v>82</v>
      </c>
      <c r="C96" s="151">
        <f t="shared" si="13"/>
        <v>66838.694521921192</v>
      </c>
      <c r="D96" s="152">
        <f t="shared" si="7"/>
        <v>189.37630114544342</v>
      </c>
      <c r="E96" s="152">
        <f t="shared" si="8"/>
        <v>589.21708936998448</v>
      </c>
      <c r="F96" s="152">
        <f t="shared" si="9"/>
        <v>778.59339051542793</v>
      </c>
      <c r="G96" s="151">
        <f t="shared" si="10"/>
        <v>66249.477432551212</v>
      </c>
    </row>
    <row r="97" spans="1:7" x14ac:dyDescent="0.25">
      <c r="A97" s="149">
        <f t="shared" si="11"/>
        <v>47696</v>
      </c>
      <c r="B97" s="150">
        <f t="shared" si="12"/>
        <v>83</v>
      </c>
      <c r="C97" s="151">
        <f t="shared" si="13"/>
        <v>66249.477432551212</v>
      </c>
      <c r="D97" s="152">
        <f t="shared" si="7"/>
        <v>187.70685272556179</v>
      </c>
      <c r="E97" s="152">
        <f t="shared" si="8"/>
        <v>590.88653778986611</v>
      </c>
      <c r="F97" s="152">
        <f t="shared" si="9"/>
        <v>778.59339051542793</v>
      </c>
      <c r="G97" s="151">
        <f t="shared" si="10"/>
        <v>65658.59089476135</v>
      </c>
    </row>
    <row r="98" spans="1:7" x14ac:dyDescent="0.25">
      <c r="A98" s="149" t="str">
        <f t="shared" si="11"/>
        <v/>
      </c>
      <c r="B98" s="150" t="str">
        <f t="shared" si="12"/>
        <v/>
      </c>
      <c r="C98" s="151" t="str">
        <f t="shared" si="13"/>
        <v/>
      </c>
      <c r="D98" s="152" t="str">
        <f t="shared" si="7"/>
        <v/>
      </c>
      <c r="E98" s="152" t="str">
        <f t="shared" si="8"/>
        <v/>
      </c>
      <c r="F98" s="152" t="str">
        <f t="shared" si="9"/>
        <v/>
      </c>
      <c r="G98" s="151" t="str">
        <f t="shared" si="10"/>
        <v/>
      </c>
    </row>
    <row r="99" spans="1:7" x14ac:dyDescent="0.25">
      <c r="A99" s="149" t="str">
        <f t="shared" si="11"/>
        <v/>
      </c>
      <c r="B99" s="150" t="str">
        <f t="shared" si="12"/>
        <v/>
      </c>
      <c r="C99" s="151" t="str">
        <f t="shared" si="13"/>
        <v/>
      </c>
      <c r="D99" s="152" t="str">
        <f t="shared" si="7"/>
        <v/>
      </c>
      <c r="E99" s="152" t="str">
        <f t="shared" si="8"/>
        <v/>
      </c>
      <c r="F99" s="152" t="str">
        <f t="shared" si="9"/>
        <v/>
      </c>
      <c r="G99" s="151" t="str">
        <f t="shared" si="10"/>
        <v/>
      </c>
    </row>
    <row r="100" spans="1:7" x14ac:dyDescent="0.25">
      <c r="A100" s="149" t="str">
        <f t="shared" si="11"/>
        <v/>
      </c>
      <c r="B100" s="150" t="str">
        <f t="shared" si="12"/>
        <v/>
      </c>
      <c r="C100" s="151" t="str">
        <f t="shared" si="13"/>
        <v/>
      </c>
      <c r="D100" s="152" t="str">
        <f t="shared" si="7"/>
        <v/>
      </c>
      <c r="E100" s="152" t="str">
        <f t="shared" si="8"/>
        <v/>
      </c>
      <c r="F100" s="152" t="str">
        <f t="shared" si="9"/>
        <v/>
      </c>
      <c r="G100" s="151" t="str">
        <f t="shared" si="10"/>
        <v/>
      </c>
    </row>
    <row r="101" spans="1:7" x14ac:dyDescent="0.25">
      <c r="A101" s="149" t="str">
        <f t="shared" si="11"/>
        <v/>
      </c>
      <c r="B101" s="150" t="str">
        <f t="shared" si="12"/>
        <v/>
      </c>
      <c r="C101" s="151" t="str">
        <f t="shared" si="13"/>
        <v/>
      </c>
      <c r="D101" s="152" t="str">
        <f t="shared" si="7"/>
        <v/>
      </c>
      <c r="E101" s="152" t="str">
        <f t="shared" si="8"/>
        <v/>
      </c>
      <c r="F101" s="152" t="str">
        <f t="shared" si="9"/>
        <v/>
      </c>
      <c r="G101" s="151" t="str">
        <f t="shared" si="10"/>
        <v/>
      </c>
    </row>
    <row r="102" spans="1:7" x14ac:dyDescent="0.25">
      <c r="A102" s="149" t="str">
        <f t="shared" si="11"/>
        <v/>
      </c>
      <c r="B102" s="150" t="str">
        <f t="shared" si="12"/>
        <v/>
      </c>
      <c r="C102" s="151" t="str">
        <f t="shared" si="13"/>
        <v/>
      </c>
      <c r="D102" s="152" t="str">
        <f t="shared" si="7"/>
        <v/>
      </c>
      <c r="E102" s="152" t="str">
        <f t="shared" si="8"/>
        <v/>
      </c>
      <c r="F102" s="152" t="str">
        <f t="shared" si="9"/>
        <v/>
      </c>
      <c r="G102" s="151" t="str">
        <f t="shared" si="10"/>
        <v/>
      </c>
    </row>
    <row r="103" spans="1:7" x14ac:dyDescent="0.25">
      <c r="A103" s="149" t="str">
        <f t="shared" si="11"/>
        <v/>
      </c>
      <c r="B103" s="150" t="str">
        <f t="shared" si="12"/>
        <v/>
      </c>
      <c r="C103" s="151" t="str">
        <f t="shared" si="13"/>
        <v/>
      </c>
      <c r="D103" s="152" t="str">
        <f t="shared" si="7"/>
        <v/>
      </c>
      <c r="E103" s="152" t="str">
        <f t="shared" si="8"/>
        <v/>
      </c>
      <c r="F103" s="152" t="str">
        <f t="shared" si="9"/>
        <v/>
      </c>
      <c r="G103" s="151" t="str">
        <f t="shared" si="10"/>
        <v/>
      </c>
    </row>
    <row r="104" spans="1:7" x14ac:dyDescent="0.25">
      <c r="A104" s="149" t="str">
        <f t="shared" si="11"/>
        <v/>
      </c>
      <c r="B104" s="150" t="str">
        <f t="shared" si="12"/>
        <v/>
      </c>
      <c r="C104" s="151" t="str">
        <f t="shared" si="13"/>
        <v/>
      </c>
      <c r="D104" s="152" t="str">
        <f t="shared" si="7"/>
        <v/>
      </c>
      <c r="E104" s="152" t="str">
        <f t="shared" si="8"/>
        <v/>
      </c>
      <c r="F104" s="152" t="str">
        <f t="shared" si="9"/>
        <v/>
      </c>
      <c r="G104" s="151" t="str">
        <f t="shared" si="10"/>
        <v/>
      </c>
    </row>
    <row r="105" spans="1:7" x14ac:dyDescent="0.25">
      <c r="A105" s="149" t="str">
        <f t="shared" si="11"/>
        <v/>
      </c>
      <c r="B105" s="150" t="str">
        <f t="shared" si="12"/>
        <v/>
      </c>
      <c r="C105" s="151" t="str">
        <f t="shared" si="13"/>
        <v/>
      </c>
      <c r="D105" s="152" t="str">
        <f t="shared" si="7"/>
        <v/>
      </c>
      <c r="E105" s="152" t="str">
        <f t="shared" si="8"/>
        <v/>
      </c>
      <c r="F105" s="152" t="str">
        <f t="shared" si="9"/>
        <v/>
      </c>
      <c r="G105" s="151" t="str">
        <f t="shared" si="10"/>
        <v/>
      </c>
    </row>
    <row r="106" spans="1:7" x14ac:dyDescent="0.25">
      <c r="A106" s="149" t="str">
        <f t="shared" si="11"/>
        <v/>
      </c>
      <c r="B106" s="150" t="str">
        <f t="shared" si="12"/>
        <v/>
      </c>
      <c r="C106" s="151" t="str">
        <f t="shared" si="13"/>
        <v/>
      </c>
      <c r="D106" s="152" t="str">
        <f t="shared" si="7"/>
        <v/>
      </c>
      <c r="E106" s="152" t="str">
        <f t="shared" si="8"/>
        <v/>
      </c>
      <c r="F106" s="152" t="str">
        <f t="shared" si="9"/>
        <v/>
      </c>
      <c r="G106" s="151" t="str">
        <f t="shared" si="10"/>
        <v/>
      </c>
    </row>
    <row r="107" spans="1:7" x14ac:dyDescent="0.25">
      <c r="A107" s="149" t="str">
        <f t="shared" si="11"/>
        <v/>
      </c>
      <c r="B107" s="150" t="str">
        <f t="shared" si="12"/>
        <v/>
      </c>
      <c r="C107" s="151" t="str">
        <f t="shared" si="13"/>
        <v/>
      </c>
      <c r="D107" s="152" t="str">
        <f t="shared" si="7"/>
        <v/>
      </c>
      <c r="E107" s="152" t="str">
        <f t="shared" si="8"/>
        <v/>
      </c>
      <c r="F107" s="152" t="str">
        <f t="shared" si="9"/>
        <v/>
      </c>
      <c r="G107" s="151" t="str">
        <f t="shared" si="10"/>
        <v/>
      </c>
    </row>
    <row r="108" spans="1:7" x14ac:dyDescent="0.25">
      <c r="A108" s="149" t="str">
        <f t="shared" si="11"/>
        <v/>
      </c>
      <c r="B108" s="150" t="str">
        <f t="shared" si="12"/>
        <v/>
      </c>
      <c r="C108" s="151" t="str">
        <f t="shared" si="13"/>
        <v/>
      </c>
      <c r="D108" s="152" t="str">
        <f t="shared" si="7"/>
        <v/>
      </c>
      <c r="E108" s="152" t="str">
        <f t="shared" si="8"/>
        <v/>
      </c>
      <c r="F108" s="152" t="str">
        <f t="shared" si="9"/>
        <v/>
      </c>
      <c r="G108" s="151" t="str">
        <f t="shared" si="10"/>
        <v/>
      </c>
    </row>
    <row r="109" spans="1:7" x14ac:dyDescent="0.25">
      <c r="A109" s="149" t="str">
        <f t="shared" si="11"/>
        <v/>
      </c>
      <c r="B109" s="150" t="str">
        <f t="shared" si="12"/>
        <v/>
      </c>
      <c r="C109" s="151" t="str">
        <f t="shared" si="13"/>
        <v/>
      </c>
      <c r="D109" s="152" t="str">
        <f t="shared" si="7"/>
        <v/>
      </c>
      <c r="E109" s="152" t="str">
        <f t="shared" si="8"/>
        <v/>
      </c>
      <c r="F109" s="152" t="str">
        <f t="shared" si="9"/>
        <v/>
      </c>
      <c r="G109" s="151" t="str">
        <f t="shared" si="10"/>
        <v/>
      </c>
    </row>
    <row r="110" spans="1:7" x14ac:dyDescent="0.25">
      <c r="A110" s="149" t="str">
        <f t="shared" si="11"/>
        <v/>
      </c>
      <c r="B110" s="150" t="str">
        <f t="shared" si="12"/>
        <v/>
      </c>
      <c r="C110" s="151" t="str">
        <f t="shared" si="13"/>
        <v/>
      </c>
      <c r="D110" s="152" t="str">
        <f t="shared" si="7"/>
        <v/>
      </c>
      <c r="E110" s="152" t="str">
        <f t="shared" si="8"/>
        <v/>
      </c>
      <c r="F110" s="152" t="str">
        <f t="shared" si="9"/>
        <v/>
      </c>
      <c r="G110" s="151" t="str">
        <f t="shared" si="10"/>
        <v/>
      </c>
    </row>
    <row r="111" spans="1:7" x14ac:dyDescent="0.25">
      <c r="A111" s="149" t="str">
        <f t="shared" si="11"/>
        <v/>
      </c>
      <c r="B111" s="150" t="str">
        <f t="shared" si="12"/>
        <v/>
      </c>
      <c r="C111" s="151" t="str">
        <f t="shared" si="13"/>
        <v/>
      </c>
      <c r="D111" s="152" t="str">
        <f t="shared" si="7"/>
        <v/>
      </c>
      <c r="E111" s="152" t="str">
        <f t="shared" si="8"/>
        <v/>
      </c>
      <c r="F111" s="152" t="str">
        <f t="shared" si="9"/>
        <v/>
      </c>
      <c r="G111" s="151" t="str">
        <f t="shared" si="10"/>
        <v/>
      </c>
    </row>
    <row r="112" spans="1:7" x14ac:dyDescent="0.25">
      <c r="A112" s="149" t="str">
        <f t="shared" si="11"/>
        <v/>
      </c>
      <c r="B112" s="150" t="str">
        <f t="shared" si="12"/>
        <v/>
      </c>
      <c r="C112" s="151" t="str">
        <f t="shared" si="13"/>
        <v/>
      </c>
      <c r="D112" s="152" t="str">
        <f t="shared" si="7"/>
        <v/>
      </c>
      <c r="E112" s="152" t="str">
        <f t="shared" si="8"/>
        <v/>
      </c>
      <c r="F112" s="152" t="str">
        <f t="shared" si="9"/>
        <v/>
      </c>
      <c r="G112" s="151" t="str">
        <f t="shared" si="10"/>
        <v/>
      </c>
    </row>
    <row r="113" spans="1:7" x14ac:dyDescent="0.25">
      <c r="A113" s="149" t="str">
        <f t="shared" si="11"/>
        <v/>
      </c>
      <c r="B113" s="150" t="str">
        <f t="shared" si="12"/>
        <v/>
      </c>
      <c r="C113" s="151" t="str">
        <f t="shared" si="13"/>
        <v/>
      </c>
      <c r="D113" s="152" t="str">
        <f t="shared" si="7"/>
        <v/>
      </c>
      <c r="E113" s="152" t="str">
        <f t="shared" si="8"/>
        <v/>
      </c>
      <c r="F113" s="152" t="str">
        <f t="shared" si="9"/>
        <v/>
      </c>
      <c r="G113" s="151" t="str">
        <f t="shared" si="10"/>
        <v/>
      </c>
    </row>
    <row r="114" spans="1:7" x14ac:dyDescent="0.25">
      <c r="A114" s="149" t="str">
        <f t="shared" si="11"/>
        <v/>
      </c>
      <c r="B114" s="150" t="str">
        <f t="shared" si="12"/>
        <v/>
      </c>
      <c r="C114" s="151" t="str">
        <f t="shared" si="13"/>
        <v/>
      </c>
      <c r="D114" s="152" t="str">
        <f t="shared" si="7"/>
        <v/>
      </c>
      <c r="E114" s="152" t="str">
        <f t="shared" si="8"/>
        <v/>
      </c>
      <c r="F114" s="152" t="str">
        <f t="shared" si="9"/>
        <v/>
      </c>
      <c r="G114" s="151" t="str">
        <f t="shared" si="10"/>
        <v/>
      </c>
    </row>
    <row r="115" spans="1:7" x14ac:dyDescent="0.25">
      <c r="A115" s="149" t="str">
        <f t="shared" si="11"/>
        <v/>
      </c>
      <c r="B115" s="150" t="str">
        <f t="shared" si="12"/>
        <v/>
      </c>
      <c r="C115" s="151" t="str">
        <f t="shared" si="13"/>
        <v/>
      </c>
      <c r="D115" s="152" t="str">
        <f t="shared" si="7"/>
        <v/>
      </c>
      <c r="E115" s="152" t="str">
        <f t="shared" si="8"/>
        <v/>
      </c>
      <c r="F115" s="152" t="str">
        <f t="shared" si="9"/>
        <v/>
      </c>
      <c r="G115" s="151" t="str">
        <f t="shared" si="10"/>
        <v/>
      </c>
    </row>
    <row r="116" spans="1:7" x14ac:dyDescent="0.25">
      <c r="A116" s="149" t="str">
        <f t="shared" si="11"/>
        <v/>
      </c>
      <c r="B116" s="150" t="str">
        <f t="shared" si="12"/>
        <v/>
      </c>
      <c r="C116" s="151" t="str">
        <f t="shared" si="13"/>
        <v/>
      </c>
      <c r="D116" s="152" t="str">
        <f t="shared" si="7"/>
        <v/>
      </c>
      <c r="E116" s="152" t="str">
        <f t="shared" si="8"/>
        <v/>
      </c>
      <c r="F116" s="152" t="str">
        <f t="shared" si="9"/>
        <v/>
      </c>
      <c r="G116" s="151" t="str">
        <f t="shared" si="10"/>
        <v/>
      </c>
    </row>
    <row r="117" spans="1:7" x14ac:dyDescent="0.25">
      <c r="A117" s="149" t="str">
        <f t="shared" si="11"/>
        <v/>
      </c>
      <c r="B117" s="150" t="str">
        <f t="shared" si="12"/>
        <v/>
      </c>
      <c r="C117" s="151" t="str">
        <f t="shared" si="13"/>
        <v/>
      </c>
      <c r="D117" s="152" t="str">
        <f t="shared" si="7"/>
        <v/>
      </c>
      <c r="E117" s="152" t="str">
        <f t="shared" si="8"/>
        <v/>
      </c>
      <c r="F117" s="152" t="str">
        <f t="shared" si="9"/>
        <v/>
      </c>
      <c r="G117" s="151" t="str">
        <f t="shared" si="10"/>
        <v/>
      </c>
    </row>
    <row r="118" spans="1:7" x14ac:dyDescent="0.25">
      <c r="A118" s="149" t="str">
        <f t="shared" si="11"/>
        <v/>
      </c>
      <c r="B118" s="150" t="str">
        <f t="shared" si="12"/>
        <v/>
      </c>
      <c r="C118" s="151" t="str">
        <f t="shared" si="13"/>
        <v/>
      </c>
      <c r="D118" s="152" t="str">
        <f t="shared" si="7"/>
        <v/>
      </c>
      <c r="E118" s="152" t="str">
        <f t="shared" si="8"/>
        <v/>
      </c>
      <c r="F118" s="152" t="str">
        <f t="shared" si="9"/>
        <v/>
      </c>
      <c r="G118" s="151" t="str">
        <f t="shared" si="10"/>
        <v/>
      </c>
    </row>
    <row r="119" spans="1:7" x14ac:dyDescent="0.25">
      <c r="A119" s="149" t="str">
        <f t="shared" si="11"/>
        <v/>
      </c>
      <c r="B119" s="150" t="str">
        <f t="shared" si="12"/>
        <v/>
      </c>
      <c r="C119" s="151" t="str">
        <f t="shared" si="13"/>
        <v/>
      </c>
      <c r="D119" s="152" t="str">
        <f t="shared" si="7"/>
        <v/>
      </c>
      <c r="E119" s="152" t="str">
        <f t="shared" si="8"/>
        <v/>
      </c>
      <c r="F119" s="152" t="str">
        <f t="shared" si="9"/>
        <v/>
      </c>
      <c r="G119" s="151" t="str">
        <f t="shared" si="10"/>
        <v/>
      </c>
    </row>
    <row r="120" spans="1:7" x14ac:dyDescent="0.25">
      <c r="A120" s="149" t="str">
        <f t="shared" si="11"/>
        <v/>
      </c>
      <c r="B120" s="150" t="str">
        <f t="shared" si="12"/>
        <v/>
      </c>
      <c r="C120" s="151" t="str">
        <f t="shared" si="13"/>
        <v/>
      </c>
      <c r="D120" s="152" t="str">
        <f t="shared" si="7"/>
        <v/>
      </c>
      <c r="E120" s="152" t="str">
        <f t="shared" si="8"/>
        <v/>
      </c>
      <c r="F120" s="152" t="str">
        <f t="shared" si="9"/>
        <v/>
      </c>
      <c r="G120" s="151" t="str">
        <f t="shared" si="10"/>
        <v/>
      </c>
    </row>
    <row r="121" spans="1:7" x14ac:dyDescent="0.25">
      <c r="A121" s="149" t="str">
        <f t="shared" si="11"/>
        <v/>
      </c>
      <c r="B121" s="150" t="str">
        <f t="shared" si="12"/>
        <v/>
      </c>
      <c r="C121" s="151" t="str">
        <f t="shared" si="13"/>
        <v/>
      </c>
      <c r="D121" s="152" t="str">
        <f t="shared" si="7"/>
        <v/>
      </c>
      <c r="E121" s="152" t="str">
        <f t="shared" si="8"/>
        <v/>
      </c>
      <c r="F121" s="152" t="str">
        <f t="shared" si="9"/>
        <v/>
      </c>
      <c r="G121" s="151" t="str">
        <f t="shared" si="10"/>
        <v/>
      </c>
    </row>
    <row r="122" spans="1:7" x14ac:dyDescent="0.25">
      <c r="A122" s="149" t="str">
        <f t="shared" si="11"/>
        <v/>
      </c>
      <c r="B122" s="150" t="str">
        <f t="shared" si="12"/>
        <v/>
      </c>
      <c r="C122" s="151" t="str">
        <f t="shared" si="13"/>
        <v/>
      </c>
      <c r="D122" s="152" t="str">
        <f t="shared" si="7"/>
        <v/>
      </c>
      <c r="E122" s="152" t="str">
        <f t="shared" si="8"/>
        <v/>
      </c>
      <c r="F122" s="152" t="str">
        <f t="shared" si="9"/>
        <v/>
      </c>
      <c r="G122" s="151" t="str">
        <f t="shared" si="10"/>
        <v/>
      </c>
    </row>
    <row r="123" spans="1:7" x14ac:dyDescent="0.25">
      <c r="A123" s="149" t="str">
        <f t="shared" si="11"/>
        <v/>
      </c>
      <c r="B123" s="150" t="str">
        <f t="shared" si="12"/>
        <v/>
      </c>
      <c r="C123" s="151" t="str">
        <f t="shared" si="13"/>
        <v/>
      </c>
      <c r="D123" s="152" t="str">
        <f t="shared" si="7"/>
        <v/>
      </c>
      <c r="E123" s="152" t="str">
        <f t="shared" si="8"/>
        <v/>
      </c>
      <c r="F123" s="152" t="str">
        <f t="shared" si="9"/>
        <v/>
      </c>
      <c r="G123" s="151" t="str">
        <f t="shared" si="10"/>
        <v/>
      </c>
    </row>
    <row r="124" spans="1:7" x14ac:dyDescent="0.25">
      <c r="A124" s="149" t="str">
        <f t="shared" si="11"/>
        <v/>
      </c>
      <c r="B124" s="150" t="str">
        <f t="shared" si="12"/>
        <v/>
      </c>
      <c r="C124" s="151" t="str">
        <f t="shared" si="13"/>
        <v/>
      </c>
      <c r="D124" s="152" t="str">
        <f t="shared" si="7"/>
        <v/>
      </c>
      <c r="E124" s="152" t="str">
        <f t="shared" si="8"/>
        <v/>
      </c>
      <c r="F124" s="152" t="str">
        <f t="shared" si="9"/>
        <v/>
      </c>
      <c r="G124" s="151" t="str">
        <f t="shared" si="10"/>
        <v/>
      </c>
    </row>
    <row r="125" spans="1:7" x14ac:dyDescent="0.25">
      <c r="A125" s="149" t="str">
        <f t="shared" si="11"/>
        <v/>
      </c>
      <c r="B125" s="150" t="str">
        <f t="shared" si="12"/>
        <v/>
      </c>
      <c r="C125" s="151" t="str">
        <f t="shared" si="13"/>
        <v/>
      </c>
      <c r="D125" s="152" t="str">
        <f t="shared" si="7"/>
        <v/>
      </c>
      <c r="E125" s="152" t="str">
        <f t="shared" si="8"/>
        <v/>
      </c>
      <c r="F125" s="152" t="str">
        <f t="shared" si="9"/>
        <v/>
      </c>
      <c r="G125" s="151" t="str">
        <f t="shared" si="10"/>
        <v/>
      </c>
    </row>
    <row r="126" spans="1:7" x14ac:dyDescent="0.25">
      <c r="A126" s="149" t="str">
        <f t="shared" si="11"/>
        <v/>
      </c>
      <c r="B126" s="150" t="str">
        <f t="shared" si="12"/>
        <v/>
      </c>
      <c r="C126" s="151" t="str">
        <f t="shared" si="13"/>
        <v/>
      </c>
      <c r="D126" s="152" t="str">
        <f t="shared" si="7"/>
        <v/>
      </c>
      <c r="E126" s="152" t="str">
        <f t="shared" si="8"/>
        <v/>
      </c>
      <c r="F126" s="152" t="str">
        <f t="shared" si="9"/>
        <v/>
      </c>
      <c r="G126" s="151" t="str">
        <f t="shared" si="10"/>
        <v/>
      </c>
    </row>
    <row r="127" spans="1:7" x14ac:dyDescent="0.25">
      <c r="A127" s="149" t="str">
        <f t="shared" si="11"/>
        <v/>
      </c>
      <c r="B127" s="150" t="str">
        <f t="shared" si="12"/>
        <v/>
      </c>
      <c r="C127" s="151" t="str">
        <f t="shared" si="13"/>
        <v/>
      </c>
      <c r="D127" s="152" t="str">
        <f t="shared" si="7"/>
        <v/>
      </c>
      <c r="E127" s="152" t="str">
        <f t="shared" si="8"/>
        <v/>
      </c>
      <c r="F127" s="152" t="str">
        <f t="shared" si="9"/>
        <v/>
      </c>
      <c r="G127" s="151" t="str">
        <f t="shared" si="10"/>
        <v/>
      </c>
    </row>
    <row r="128" spans="1:7" x14ac:dyDescent="0.25">
      <c r="A128" s="149" t="str">
        <f t="shared" si="11"/>
        <v/>
      </c>
      <c r="B128" s="150" t="str">
        <f t="shared" si="12"/>
        <v/>
      </c>
      <c r="C128" s="151" t="str">
        <f t="shared" si="13"/>
        <v/>
      </c>
      <c r="D128" s="152" t="str">
        <f t="shared" si="7"/>
        <v/>
      </c>
      <c r="E128" s="152" t="str">
        <f t="shared" si="8"/>
        <v/>
      </c>
      <c r="F128" s="152" t="str">
        <f t="shared" si="9"/>
        <v/>
      </c>
      <c r="G128" s="151" t="str">
        <f t="shared" si="10"/>
        <v/>
      </c>
    </row>
    <row r="129" spans="1:7" x14ac:dyDescent="0.25">
      <c r="A129" s="149" t="str">
        <f t="shared" si="11"/>
        <v/>
      </c>
      <c r="B129" s="150" t="str">
        <f t="shared" si="12"/>
        <v/>
      </c>
      <c r="C129" s="151" t="str">
        <f t="shared" si="13"/>
        <v/>
      </c>
      <c r="D129" s="152" t="str">
        <f t="shared" si="7"/>
        <v/>
      </c>
      <c r="E129" s="152" t="str">
        <f t="shared" si="8"/>
        <v/>
      </c>
      <c r="F129" s="152" t="str">
        <f t="shared" si="9"/>
        <v/>
      </c>
      <c r="G129" s="151" t="str">
        <f t="shared" si="10"/>
        <v/>
      </c>
    </row>
    <row r="130" spans="1:7" x14ac:dyDescent="0.25">
      <c r="A130" s="149" t="str">
        <f t="shared" si="11"/>
        <v/>
      </c>
      <c r="B130" s="150" t="str">
        <f t="shared" si="12"/>
        <v/>
      </c>
      <c r="C130" s="151" t="str">
        <f t="shared" si="13"/>
        <v/>
      </c>
      <c r="D130" s="152" t="str">
        <f t="shared" si="7"/>
        <v/>
      </c>
      <c r="E130" s="152" t="str">
        <f t="shared" si="8"/>
        <v/>
      </c>
      <c r="F130" s="152" t="str">
        <f t="shared" si="9"/>
        <v/>
      </c>
      <c r="G130" s="151" t="str">
        <f t="shared" si="10"/>
        <v/>
      </c>
    </row>
    <row r="131" spans="1:7" x14ac:dyDescent="0.25">
      <c r="A131" s="149" t="str">
        <f t="shared" si="11"/>
        <v/>
      </c>
      <c r="B131" s="150" t="str">
        <f t="shared" si="12"/>
        <v/>
      </c>
      <c r="C131" s="151" t="str">
        <f t="shared" si="13"/>
        <v/>
      </c>
      <c r="D131" s="152" t="str">
        <f t="shared" si="7"/>
        <v/>
      </c>
      <c r="E131" s="152" t="str">
        <f t="shared" si="8"/>
        <v/>
      </c>
      <c r="F131" s="152" t="str">
        <f t="shared" si="9"/>
        <v/>
      </c>
      <c r="G131" s="151" t="str">
        <f t="shared" si="10"/>
        <v/>
      </c>
    </row>
    <row r="132" spans="1:7" x14ac:dyDescent="0.25">
      <c r="A132" s="149" t="str">
        <f t="shared" si="11"/>
        <v/>
      </c>
      <c r="B132" s="150" t="str">
        <f t="shared" si="12"/>
        <v/>
      </c>
      <c r="C132" s="151" t="str">
        <f t="shared" si="13"/>
        <v/>
      </c>
      <c r="D132" s="152" t="str">
        <f t="shared" si="7"/>
        <v/>
      </c>
      <c r="E132" s="152" t="str">
        <f t="shared" si="8"/>
        <v/>
      </c>
      <c r="F132" s="152" t="str">
        <f t="shared" si="9"/>
        <v/>
      </c>
      <c r="G132" s="151" t="str">
        <f t="shared" si="10"/>
        <v/>
      </c>
    </row>
    <row r="133" spans="1:7" x14ac:dyDescent="0.25">
      <c r="A133" s="149" t="str">
        <f t="shared" si="11"/>
        <v/>
      </c>
      <c r="B133" s="150" t="str">
        <f t="shared" si="12"/>
        <v/>
      </c>
      <c r="C133" s="151" t="str">
        <f t="shared" si="13"/>
        <v/>
      </c>
      <c r="D133" s="152" t="str">
        <f t="shared" si="7"/>
        <v/>
      </c>
      <c r="E133" s="152" t="str">
        <f t="shared" si="8"/>
        <v/>
      </c>
      <c r="F133" s="152" t="str">
        <f t="shared" si="9"/>
        <v/>
      </c>
      <c r="G133" s="151" t="str">
        <f t="shared" si="10"/>
        <v/>
      </c>
    </row>
    <row r="134" spans="1:7" x14ac:dyDescent="0.25">
      <c r="A134" s="149" t="str">
        <f t="shared" si="11"/>
        <v/>
      </c>
      <c r="B134" s="150" t="str">
        <f t="shared" si="12"/>
        <v/>
      </c>
      <c r="C134" s="151" t="str">
        <f t="shared" si="13"/>
        <v/>
      </c>
      <c r="D134" s="152" t="str">
        <f t="shared" si="7"/>
        <v/>
      </c>
      <c r="E134" s="152" t="str">
        <f t="shared" si="8"/>
        <v/>
      </c>
      <c r="F134" s="152" t="str">
        <f t="shared" si="9"/>
        <v/>
      </c>
      <c r="G134" s="151" t="str">
        <f t="shared" si="10"/>
        <v/>
      </c>
    </row>
    <row r="135" spans="1:7" x14ac:dyDescent="0.25">
      <c r="A135" s="149" t="str">
        <f t="shared" si="11"/>
        <v/>
      </c>
      <c r="B135" s="150" t="str">
        <f t="shared" si="12"/>
        <v/>
      </c>
      <c r="C135" s="151" t="str">
        <f t="shared" si="13"/>
        <v/>
      </c>
      <c r="D135" s="152" t="str">
        <f t="shared" si="7"/>
        <v/>
      </c>
      <c r="E135" s="152" t="str">
        <f t="shared" si="8"/>
        <v/>
      </c>
      <c r="F135" s="152" t="str">
        <f t="shared" si="9"/>
        <v/>
      </c>
      <c r="G135" s="151" t="str">
        <f t="shared" si="10"/>
        <v/>
      </c>
    </row>
    <row r="136" spans="1:7" x14ac:dyDescent="0.25">
      <c r="A136" s="149" t="str">
        <f t="shared" si="11"/>
        <v/>
      </c>
      <c r="B136" s="150" t="str">
        <f t="shared" si="12"/>
        <v/>
      </c>
      <c r="C136" s="151" t="str">
        <f t="shared" si="13"/>
        <v/>
      </c>
      <c r="D136" s="152" t="str">
        <f t="shared" si="7"/>
        <v/>
      </c>
      <c r="E136" s="152" t="str">
        <f t="shared" si="8"/>
        <v/>
      </c>
      <c r="F136" s="152" t="str">
        <f t="shared" si="9"/>
        <v/>
      </c>
      <c r="G136" s="151" t="str">
        <f t="shared" si="10"/>
        <v/>
      </c>
    </row>
    <row r="137" spans="1:7" x14ac:dyDescent="0.25">
      <c r="A137" s="149" t="str">
        <f t="shared" si="11"/>
        <v/>
      </c>
      <c r="B137" s="150" t="str">
        <f t="shared" si="12"/>
        <v/>
      </c>
      <c r="C137" s="151" t="str">
        <f t="shared" si="13"/>
        <v/>
      </c>
      <c r="D137" s="152" t="str">
        <f t="shared" si="7"/>
        <v/>
      </c>
      <c r="E137" s="152" t="str">
        <f t="shared" si="8"/>
        <v/>
      </c>
      <c r="F137" s="152" t="str">
        <f t="shared" si="9"/>
        <v/>
      </c>
      <c r="G137" s="151" t="str">
        <f t="shared" si="10"/>
        <v/>
      </c>
    </row>
    <row r="138" spans="1:7" x14ac:dyDescent="0.25">
      <c r="A138" s="149" t="str">
        <f t="shared" si="11"/>
        <v/>
      </c>
      <c r="B138" s="150" t="str">
        <f t="shared" si="12"/>
        <v/>
      </c>
      <c r="C138" s="151" t="str">
        <f t="shared" si="13"/>
        <v/>
      </c>
      <c r="D138" s="152" t="str">
        <f t="shared" si="7"/>
        <v/>
      </c>
      <c r="E138" s="152" t="str">
        <f t="shared" si="8"/>
        <v/>
      </c>
      <c r="F138" s="152" t="str">
        <f t="shared" si="9"/>
        <v/>
      </c>
      <c r="G138" s="151" t="str">
        <f t="shared" si="10"/>
        <v/>
      </c>
    </row>
    <row r="139" spans="1:7" x14ac:dyDescent="0.25">
      <c r="A139" s="149" t="str">
        <f t="shared" si="11"/>
        <v/>
      </c>
      <c r="B139" s="150" t="str">
        <f t="shared" si="12"/>
        <v/>
      </c>
      <c r="C139" s="151" t="str">
        <f t="shared" si="13"/>
        <v/>
      </c>
      <c r="D139" s="152" t="str">
        <f t="shared" si="7"/>
        <v/>
      </c>
      <c r="E139" s="152" t="str">
        <f t="shared" si="8"/>
        <v/>
      </c>
      <c r="F139" s="152" t="str">
        <f t="shared" si="9"/>
        <v/>
      </c>
      <c r="G139" s="151" t="str">
        <f t="shared" si="10"/>
        <v/>
      </c>
    </row>
    <row r="140" spans="1:7" x14ac:dyDescent="0.25">
      <c r="A140" s="149" t="str">
        <f t="shared" si="11"/>
        <v/>
      </c>
      <c r="B140" s="150" t="str">
        <f t="shared" si="12"/>
        <v/>
      </c>
      <c r="C140" s="151" t="str">
        <f t="shared" si="13"/>
        <v/>
      </c>
      <c r="D140" s="152" t="str">
        <f t="shared" si="7"/>
        <v/>
      </c>
      <c r="E140" s="152" t="str">
        <f t="shared" si="8"/>
        <v/>
      </c>
      <c r="F140" s="152" t="str">
        <f t="shared" si="9"/>
        <v/>
      </c>
      <c r="G140" s="151" t="str">
        <f t="shared" si="10"/>
        <v/>
      </c>
    </row>
    <row r="141" spans="1:7" x14ac:dyDescent="0.25">
      <c r="A141" s="149" t="str">
        <f t="shared" si="11"/>
        <v/>
      </c>
      <c r="B141" s="150" t="str">
        <f t="shared" si="12"/>
        <v/>
      </c>
      <c r="C141" s="151" t="str">
        <f t="shared" si="13"/>
        <v/>
      </c>
      <c r="D141" s="152" t="str">
        <f t="shared" si="7"/>
        <v/>
      </c>
      <c r="E141" s="152" t="str">
        <f t="shared" si="8"/>
        <v/>
      </c>
      <c r="F141" s="152" t="str">
        <f t="shared" si="9"/>
        <v/>
      </c>
      <c r="G141" s="151" t="str">
        <f t="shared" si="10"/>
        <v/>
      </c>
    </row>
    <row r="142" spans="1:7" x14ac:dyDescent="0.25">
      <c r="A142" s="149" t="str">
        <f t="shared" si="11"/>
        <v/>
      </c>
      <c r="B142" s="150" t="str">
        <f t="shared" si="12"/>
        <v/>
      </c>
      <c r="C142" s="151" t="str">
        <f t="shared" si="13"/>
        <v/>
      </c>
      <c r="D142" s="152" t="str">
        <f t="shared" si="7"/>
        <v/>
      </c>
      <c r="E142" s="152" t="str">
        <f t="shared" si="8"/>
        <v/>
      </c>
      <c r="F142" s="152" t="str">
        <f t="shared" si="9"/>
        <v/>
      </c>
      <c r="G142" s="151" t="str">
        <f t="shared" si="10"/>
        <v/>
      </c>
    </row>
    <row r="143" spans="1:7" x14ac:dyDescent="0.25">
      <c r="A143" s="149" t="str">
        <f t="shared" si="11"/>
        <v/>
      </c>
      <c r="B143" s="150" t="str">
        <f t="shared" si="12"/>
        <v/>
      </c>
      <c r="C143" s="151" t="str">
        <f t="shared" si="13"/>
        <v/>
      </c>
      <c r="D143" s="152" t="str">
        <f t="shared" ref="D143:D206" si="14">IF(B143="","",IPMT($E$11/12,B143,$E$7,-$E$9,$E$10,0))</f>
        <v/>
      </c>
      <c r="E143" s="152" t="str">
        <f t="shared" ref="E143:E206" si="15">IF(B143="","",PPMT($E$11/12,B143,$E$7,-$E$9,$E$10,0))</f>
        <v/>
      </c>
      <c r="F143" s="152" t="str">
        <f t="shared" si="9"/>
        <v/>
      </c>
      <c r="G143" s="151" t="str">
        <f t="shared" si="10"/>
        <v/>
      </c>
    </row>
    <row r="144" spans="1:7" x14ac:dyDescent="0.25">
      <c r="A144" s="149" t="str">
        <f t="shared" si="11"/>
        <v/>
      </c>
      <c r="B144" s="150" t="str">
        <f t="shared" si="12"/>
        <v/>
      </c>
      <c r="C144" s="151" t="str">
        <f t="shared" si="13"/>
        <v/>
      </c>
      <c r="D144" s="152" t="str">
        <f t="shared" si="14"/>
        <v/>
      </c>
      <c r="E144" s="152" t="str">
        <f t="shared" si="15"/>
        <v/>
      </c>
      <c r="F144" s="152" t="str">
        <f t="shared" ref="F144:F207" si="16">IF(B144="","",SUM(D144:E144))</f>
        <v/>
      </c>
      <c r="G144" s="151" t="str">
        <f t="shared" ref="G144:G207" si="17">IF(B144="","",SUM(C144)-SUM(E144))</f>
        <v/>
      </c>
    </row>
    <row r="145" spans="1:7" x14ac:dyDescent="0.25">
      <c r="A145" s="149" t="str">
        <f t="shared" ref="A145:A208" si="18">IF(B145="","",EDATE(A144,1))</f>
        <v/>
      </c>
      <c r="B145" s="150" t="str">
        <f t="shared" ref="B145:B208" si="19">IF(B144="","",IF(SUM(B144)+1&lt;=$E$7,SUM(B144)+1,""))</f>
        <v/>
      </c>
      <c r="C145" s="151" t="str">
        <f t="shared" ref="C145:C208" si="20">IF(B145="","",G144)</f>
        <v/>
      </c>
      <c r="D145" s="152" t="str">
        <f t="shared" si="14"/>
        <v/>
      </c>
      <c r="E145" s="152" t="str">
        <f t="shared" si="15"/>
        <v/>
      </c>
      <c r="F145" s="152" t="str">
        <f t="shared" si="16"/>
        <v/>
      </c>
      <c r="G145" s="151" t="str">
        <f t="shared" si="17"/>
        <v/>
      </c>
    </row>
    <row r="146" spans="1:7" x14ac:dyDescent="0.25">
      <c r="A146" s="149" t="str">
        <f t="shared" si="18"/>
        <v/>
      </c>
      <c r="B146" s="150" t="str">
        <f t="shared" si="19"/>
        <v/>
      </c>
      <c r="C146" s="151" t="str">
        <f t="shared" si="20"/>
        <v/>
      </c>
      <c r="D146" s="152" t="str">
        <f t="shared" si="14"/>
        <v/>
      </c>
      <c r="E146" s="152" t="str">
        <f t="shared" si="15"/>
        <v/>
      </c>
      <c r="F146" s="152" t="str">
        <f t="shared" si="16"/>
        <v/>
      </c>
      <c r="G146" s="151" t="str">
        <f t="shared" si="17"/>
        <v/>
      </c>
    </row>
    <row r="147" spans="1:7" x14ac:dyDescent="0.25">
      <c r="A147" s="149" t="str">
        <f t="shared" si="18"/>
        <v/>
      </c>
      <c r="B147" s="150" t="str">
        <f t="shared" si="19"/>
        <v/>
      </c>
      <c r="C147" s="151" t="str">
        <f t="shared" si="20"/>
        <v/>
      </c>
      <c r="D147" s="152" t="str">
        <f t="shared" si="14"/>
        <v/>
      </c>
      <c r="E147" s="152" t="str">
        <f t="shared" si="15"/>
        <v/>
      </c>
      <c r="F147" s="152" t="str">
        <f t="shared" si="16"/>
        <v/>
      </c>
      <c r="G147" s="151" t="str">
        <f t="shared" si="17"/>
        <v/>
      </c>
    </row>
    <row r="148" spans="1:7" x14ac:dyDescent="0.25">
      <c r="A148" s="149" t="str">
        <f t="shared" si="18"/>
        <v/>
      </c>
      <c r="B148" s="150" t="str">
        <f t="shared" si="19"/>
        <v/>
      </c>
      <c r="C148" s="151" t="str">
        <f t="shared" si="20"/>
        <v/>
      </c>
      <c r="D148" s="152" t="str">
        <f t="shared" si="14"/>
        <v/>
      </c>
      <c r="E148" s="152" t="str">
        <f t="shared" si="15"/>
        <v/>
      </c>
      <c r="F148" s="152" t="str">
        <f t="shared" si="16"/>
        <v/>
      </c>
      <c r="G148" s="151" t="str">
        <f t="shared" si="17"/>
        <v/>
      </c>
    </row>
    <row r="149" spans="1:7" x14ac:dyDescent="0.25">
      <c r="A149" s="149" t="str">
        <f t="shared" si="18"/>
        <v/>
      </c>
      <c r="B149" s="150" t="str">
        <f t="shared" si="19"/>
        <v/>
      </c>
      <c r="C149" s="151" t="str">
        <f t="shared" si="20"/>
        <v/>
      </c>
      <c r="D149" s="152" t="str">
        <f t="shared" si="14"/>
        <v/>
      </c>
      <c r="E149" s="152" t="str">
        <f t="shared" si="15"/>
        <v/>
      </c>
      <c r="F149" s="152" t="str">
        <f t="shared" si="16"/>
        <v/>
      </c>
      <c r="G149" s="151" t="str">
        <f t="shared" si="17"/>
        <v/>
      </c>
    </row>
    <row r="150" spans="1:7" x14ac:dyDescent="0.25">
      <c r="A150" s="149" t="str">
        <f t="shared" si="18"/>
        <v/>
      </c>
      <c r="B150" s="150" t="str">
        <f t="shared" si="19"/>
        <v/>
      </c>
      <c r="C150" s="151" t="str">
        <f t="shared" si="20"/>
        <v/>
      </c>
      <c r="D150" s="152" t="str">
        <f t="shared" si="14"/>
        <v/>
      </c>
      <c r="E150" s="152" t="str">
        <f t="shared" si="15"/>
        <v/>
      </c>
      <c r="F150" s="152" t="str">
        <f t="shared" si="16"/>
        <v/>
      </c>
      <c r="G150" s="151" t="str">
        <f t="shared" si="17"/>
        <v/>
      </c>
    </row>
    <row r="151" spans="1:7" x14ac:dyDescent="0.25">
      <c r="A151" s="149" t="str">
        <f t="shared" si="18"/>
        <v/>
      </c>
      <c r="B151" s="150" t="str">
        <f t="shared" si="19"/>
        <v/>
      </c>
      <c r="C151" s="151" t="str">
        <f t="shared" si="20"/>
        <v/>
      </c>
      <c r="D151" s="152" t="str">
        <f t="shared" si="14"/>
        <v/>
      </c>
      <c r="E151" s="152" t="str">
        <f t="shared" si="15"/>
        <v/>
      </c>
      <c r="F151" s="152" t="str">
        <f t="shared" si="16"/>
        <v/>
      </c>
      <c r="G151" s="151" t="str">
        <f t="shared" si="17"/>
        <v/>
      </c>
    </row>
    <row r="152" spans="1:7" x14ac:dyDescent="0.25">
      <c r="A152" s="149" t="str">
        <f t="shared" si="18"/>
        <v/>
      </c>
      <c r="B152" s="150" t="str">
        <f t="shared" si="19"/>
        <v/>
      </c>
      <c r="C152" s="151" t="str">
        <f t="shared" si="20"/>
        <v/>
      </c>
      <c r="D152" s="152" t="str">
        <f t="shared" si="14"/>
        <v/>
      </c>
      <c r="E152" s="152" t="str">
        <f t="shared" si="15"/>
        <v/>
      </c>
      <c r="F152" s="152" t="str">
        <f t="shared" si="16"/>
        <v/>
      </c>
      <c r="G152" s="151" t="str">
        <f t="shared" si="17"/>
        <v/>
      </c>
    </row>
    <row r="153" spans="1:7" x14ac:dyDescent="0.25">
      <c r="A153" s="149" t="str">
        <f t="shared" si="18"/>
        <v/>
      </c>
      <c r="B153" s="150" t="str">
        <f t="shared" si="19"/>
        <v/>
      </c>
      <c r="C153" s="151" t="str">
        <f t="shared" si="20"/>
        <v/>
      </c>
      <c r="D153" s="152" t="str">
        <f t="shared" si="14"/>
        <v/>
      </c>
      <c r="E153" s="152" t="str">
        <f t="shared" si="15"/>
        <v/>
      </c>
      <c r="F153" s="152" t="str">
        <f t="shared" si="16"/>
        <v/>
      </c>
      <c r="G153" s="151" t="str">
        <f t="shared" si="17"/>
        <v/>
      </c>
    </row>
    <row r="154" spans="1:7" x14ac:dyDescent="0.25">
      <c r="A154" s="149" t="str">
        <f t="shared" si="18"/>
        <v/>
      </c>
      <c r="B154" s="150" t="str">
        <f t="shared" si="19"/>
        <v/>
      </c>
      <c r="C154" s="151" t="str">
        <f t="shared" si="20"/>
        <v/>
      </c>
      <c r="D154" s="152" t="str">
        <f t="shared" si="14"/>
        <v/>
      </c>
      <c r="E154" s="152" t="str">
        <f t="shared" si="15"/>
        <v/>
      </c>
      <c r="F154" s="152" t="str">
        <f t="shared" si="16"/>
        <v/>
      </c>
      <c r="G154" s="151" t="str">
        <f t="shared" si="17"/>
        <v/>
      </c>
    </row>
    <row r="155" spans="1:7" x14ac:dyDescent="0.25">
      <c r="A155" s="149" t="str">
        <f t="shared" si="18"/>
        <v/>
      </c>
      <c r="B155" s="150" t="str">
        <f t="shared" si="19"/>
        <v/>
      </c>
      <c r="C155" s="151" t="str">
        <f t="shared" si="20"/>
        <v/>
      </c>
      <c r="D155" s="152" t="str">
        <f t="shared" si="14"/>
        <v/>
      </c>
      <c r="E155" s="152" t="str">
        <f t="shared" si="15"/>
        <v/>
      </c>
      <c r="F155" s="152" t="str">
        <f t="shared" si="16"/>
        <v/>
      </c>
      <c r="G155" s="151" t="str">
        <f t="shared" si="17"/>
        <v/>
      </c>
    </row>
    <row r="156" spans="1:7" x14ac:dyDescent="0.25">
      <c r="A156" s="149" t="str">
        <f t="shared" si="18"/>
        <v/>
      </c>
      <c r="B156" s="150" t="str">
        <f t="shared" si="19"/>
        <v/>
      </c>
      <c r="C156" s="151" t="str">
        <f t="shared" si="20"/>
        <v/>
      </c>
      <c r="D156" s="152" t="str">
        <f t="shared" si="14"/>
        <v/>
      </c>
      <c r="E156" s="152" t="str">
        <f t="shared" si="15"/>
        <v/>
      </c>
      <c r="F156" s="152" t="str">
        <f t="shared" si="16"/>
        <v/>
      </c>
      <c r="G156" s="151" t="str">
        <f t="shared" si="17"/>
        <v/>
      </c>
    </row>
    <row r="157" spans="1:7" x14ac:dyDescent="0.25">
      <c r="A157" s="149" t="str">
        <f t="shared" si="18"/>
        <v/>
      </c>
      <c r="B157" s="150" t="str">
        <f t="shared" si="19"/>
        <v/>
      </c>
      <c r="C157" s="151" t="str">
        <f t="shared" si="20"/>
        <v/>
      </c>
      <c r="D157" s="152" t="str">
        <f t="shared" si="14"/>
        <v/>
      </c>
      <c r="E157" s="152" t="str">
        <f t="shared" si="15"/>
        <v/>
      </c>
      <c r="F157" s="152" t="str">
        <f t="shared" si="16"/>
        <v/>
      </c>
      <c r="G157" s="151" t="str">
        <f t="shared" si="17"/>
        <v/>
      </c>
    </row>
    <row r="158" spans="1:7" x14ac:dyDescent="0.25">
      <c r="A158" s="149" t="str">
        <f t="shared" si="18"/>
        <v/>
      </c>
      <c r="B158" s="150" t="str">
        <f t="shared" si="19"/>
        <v/>
      </c>
      <c r="C158" s="151" t="str">
        <f t="shared" si="20"/>
        <v/>
      </c>
      <c r="D158" s="152" t="str">
        <f t="shared" si="14"/>
        <v/>
      </c>
      <c r="E158" s="152" t="str">
        <f t="shared" si="15"/>
        <v/>
      </c>
      <c r="F158" s="152" t="str">
        <f t="shared" si="16"/>
        <v/>
      </c>
      <c r="G158" s="151" t="str">
        <f t="shared" si="17"/>
        <v/>
      </c>
    </row>
    <row r="159" spans="1:7" x14ac:dyDescent="0.25">
      <c r="A159" s="149" t="str">
        <f t="shared" si="18"/>
        <v/>
      </c>
      <c r="B159" s="150" t="str">
        <f t="shared" si="19"/>
        <v/>
      </c>
      <c r="C159" s="151" t="str">
        <f t="shared" si="20"/>
        <v/>
      </c>
      <c r="D159" s="152" t="str">
        <f t="shared" si="14"/>
        <v/>
      </c>
      <c r="E159" s="152" t="str">
        <f t="shared" si="15"/>
        <v/>
      </c>
      <c r="F159" s="152" t="str">
        <f t="shared" si="16"/>
        <v/>
      </c>
      <c r="G159" s="151" t="str">
        <f t="shared" si="17"/>
        <v/>
      </c>
    </row>
    <row r="160" spans="1:7" x14ac:dyDescent="0.25">
      <c r="A160" s="149" t="str">
        <f t="shared" si="18"/>
        <v/>
      </c>
      <c r="B160" s="150" t="str">
        <f t="shared" si="19"/>
        <v/>
      </c>
      <c r="C160" s="151" t="str">
        <f t="shared" si="20"/>
        <v/>
      </c>
      <c r="D160" s="152" t="str">
        <f t="shared" si="14"/>
        <v/>
      </c>
      <c r="E160" s="152" t="str">
        <f t="shared" si="15"/>
        <v/>
      </c>
      <c r="F160" s="152" t="str">
        <f t="shared" si="16"/>
        <v/>
      </c>
      <c r="G160" s="151" t="str">
        <f t="shared" si="17"/>
        <v/>
      </c>
    </row>
    <row r="161" spans="1:7" x14ac:dyDescent="0.25">
      <c r="A161" s="149" t="str">
        <f t="shared" si="18"/>
        <v/>
      </c>
      <c r="B161" s="150" t="str">
        <f t="shared" si="19"/>
        <v/>
      </c>
      <c r="C161" s="151" t="str">
        <f t="shared" si="20"/>
        <v/>
      </c>
      <c r="D161" s="152" t="str">
        <f t="shared" si="14"/>
        <v/>
      </c>
      <c r="E161" s="152" t="str">
        <f t="shared" si="15"/>
        <v/>
      </c>
      <c r="F161" s="152" t="str">
        <f t="shared" si="16"/>
        <v/>
      </c>
      <c r="G161" s="151" t="str">
        <f t="shared" si="17"/>
        <v/>
      </c>
    </row>
    <row r="162" spans="1:7" x14ac:dyDescent="0.25">
      <c r="A162" s="149" t="str">
        <f t="shared" si="18"/>
        <v/>
      </c>
      <c r="B162" s="150" t="str">
        <f t="shared" si="19"/>
        <v/>
      </c>
      <c r="C162" s="151" t="str">
        <f t="shared" si="20"/>
        <v/>
      </c>
      <c r="D162" s="152" t="str">
        <f t="shared" si="14"/>
        <v/>
      </c>
      <c r="E162" s="152" t="str">
        <f t="shared" si="15"/>
        <v/>
      </c>
      <c r="F162" s="152" t="str">
        <f t="shared" si="16"/>
        <v/>
      </c>
      <c r="G162" s="151" t="str">
        <f t="shared" si="17"/>
        <v/>
      </c>
    </row>
    <row r="163" spans="1:7" x14ac:dyDescent="0.25">
      <c r="A163" s="149" t="str">
        <f t="shared" si="18"/>
        <v/>
      </c>
      <c r="B163" s="150" t="str">
        <f t="shared" si="19"/>
        <v/>
      </c>
      <c r="C163" s="151" t="str">
        <f t="shared" si="20"/>
        <v/>
      </c>
      <c r="D163" s="152" t="str">
        <f t="shared" si="14"/>
        <v/>
      </c>
      <c r="E163" s="152" t="str">
        <f t="shared" si="15"/>
        <v/>
      </c>
      <c r="F163" s="152" t="str">
        <f t="shared" si="16"/>
        <v/>
      </c>
      <c r="G163" s="151" t="str">
        <f t="shared" si="17"/>
        <v/>
      </c>
    </row>
    <row r="164" spans="1:7" x14ac:dyDescent="0.25">
      <c r="A164" s="149" t="str">
        <f t="shared" si="18"/>
        <v/>
      </c>
      <c r="B164" s="150" t="str">
        <f t="shared" si="19"/>
        <v/>
      </c>
      <c r="C164" s="151" t="str">
        <f t="shared" si="20"/>
        <v/>
      </c>
      <c r="D164" s="152" t="str">
        <f t="shared" si="14"/>
        <v/>
      </c>
      <c r="E164" s="152" t="str">
        <f t="shared" si="15"/>
        <v/>
      </c>
      <c r="F164" s="152" t="str">
        <f t="shared" si="16"/>
        <v/>
      </c>
      <c r="G164" s="151" t="str">
        <f t="shared" si="17"/>
        <v/>
      </c>
    </row>
    <row r="165" spans="1:7" x14ac:dyDescent="0.25">
      <c r="A165" s="149" t="str">
        <f t="shared" si="18"/>
        <v/>
      </c>
      <c r="B165" s="150" t="str">
        <f t="shared" si="19"/>
        <v/>
      </c>
      <c r="C165" s="151" t="str">
        <f t="shared" si="20"/>
        <v/>
      </c>
      <c r="D165" s="152" t="str">
        <f t="shared" si="14"/>
        <v/>
      </c>
      <c r="E165" s="152" t="str">
        <f t="shared" si="15"/>
        <v/>
      </c>
      <c r="F165" s="152" t="str">
        <f t="shared" si="16"/>
        <v/>
      </c>
      <c r="G165" s="151" t="str">
        <f t="shared" si="17"/>
        <v/>
      </c>
    </row>
    <row r="166" spans="1:7" x14ac:dyDescent="0.25">
      <c r="A166" s="149" t="str">
        <f t="shared" si="18"/>
        <v/>
      </c>
      <c r="B166" s="150" t="str">
        <f t="shared" si="19"/>
        <v/>
      </c>
      <c r="C166" s="151" t="str">
        <f t="shared" si="20"/>
        <v/>
      </c>
      <c r="D166" s="152" t="str">
        <f t="shared" si="14"/>
        <v/>
      </c>
      <c r="E166" s="152" t="str">
        <f t="shared" si="15"/>
        <v/>
      </c>
      <c r="F166" s="152" t="str">
        <f t="shared" si="16"/>
        <v/>
      </c>
      <c r="G166" s="151" t="str">
        <f t="shared" si="17"/>
        <v/>
      </c>
    </row>
    <row r="167" spans="1:7" x14ac:dyDescent="0.25">
      <c r="A167" s="149" t="str">
        <f t="shared" si="18"/>
        <v/>
      </c>
      <c r="B167" s="150" t="str">
        <f t="shared" si="19"/>
        <v/>
      </c>
      <c r="C167" s="151" t="str">
        <f t="shared" si="20"/>
        <v/>
      </c>
      <c r="D167" s="152" t="str">
        <f t="shared" si="14"/>
        <v/>
      </c>
      <c r="E167" s="152" t="str">
        <f t="shared" si="15"/>
        <v/>
      </c>
      <c r="F167" s="152" t="str">
        <f t="shared" si="16"/>
        <v/>
      </c>
      <c r="G167" s="151" t="str">
        <f t="shared" si="17"/>
        <v/>
      </c>
    </row>
    <row r="168" spans="1:7" x14ac:dyDescent="0.25">
      <c r="A168" s="149" t="str">
        <f t="shared" si="18"/>
        <v/>
      </c>
      <c r="B168" s="150" t="str">
        <f t="shared" si="19"/>
        <v/>
      </c>
      <c r="C168" s="151" t="str">
        <f t="shared" si="20"/>
        <v/>
      </c>
      <c r="D168" s="152" t="str">
        <f t="shared" si="14"/>
        <v/>
      </c>
      <c r="E168" s="152" t="str">
        <f t="shared" si="15"/>
        <v/>
      </c>
      <c r="F168" s="152" t="str">
        <f t="shared" si="16"/>
        <v/>
      </c>
      <c r="G168" s="151" t="str">
        <f t="shared" si="17"/>
        <v/>
      </c>
    </row>
    <row r="169" spans="1:7" x14ac:dyDescent="0.25">
      <c r="A169" s="149" t="str">
        <f t="shared" si="18"/>
        <v/>
      </c>
      <c r="B169" s="150" t="str">
        <f t="shared" si="19"/>
        <v/>
      </c>
      <c r="C169" s="151" t="str">
        <f t="shared" si="20"/>
        <v/>
      </c>
      <c r="D169" s="152" t="str">
        <f t="shared" si="14"/>
        <v/>
      </c>
      <c r="E169" s="152" t="str">
        <f t="shared" si="15"/>
        <v/>
      </c>
      <c r="F169" s="152" t="str">
        <f t="shared" si="16"/>
        <v/>
      </c>
      <c r="G169" s="151" t="str">
        <f t="shared" si="17"/>
        <v/>
      </c>
    </row>
    <row r="170" spans="1:7" x14ac:dyDescent="0.25">
      <c r="A170" s="149" t="str">
        <f t="shared" si="18"/>
        <v/>
      </c>
      <c r="B170" s="150" t="str">
        <f t="shared" si="19"/>
        <v/>
      </c>
      <c r="C170" s="151" t="str">
        <f t="shared" si="20"/>
        <v/>
      </c>
      <c r="D170" s="152" t="str">
        <f t="shared" si="14"/>
        <v/>
      </c>
      <c r="E170" s="152" t="str">
        <f t="shared" si="15"/>
        <v/>
      </c>
      <c r="F170" s="152" t="str">
        <f t="shared" si="16"/>
        <v/>
      </c>
      <c r="G170" s="151" t="str">
        <f t="shared" si="17"/>
        <v/>
      </c>
    </row>
    <row r="171" spans="1:7" x14ac:dyDescent="0.25">
      <c r="A171" s="149" t="str">
        <f t="shared" si="18"/>
        <v/>
      </c>
      <c r="B171" s="150" t="str">
        <f t="shared" si="19"/>
        <v/>
      </c>
      <c r="C171" s="151" t="str">
        <f t="shared" si="20"/>
        <v/>
      </c>
      <c r="D171" s="152" t="str">
        <f t="shared" si="14"/>
        <v/>
      </c>
      <c r="E171" s="152" t="str">
        <f t="shared" si="15"/>
        <v/>
      </c>
      <c r="F171" s="152" t="str">
        <f t="shared" si="16"/>
        <v/>
      </c>
      <c r="G171" s="151" t="str">
        <f t="shared" si="17"/>
        <v/>
      </c>
    </row>
    <row r="172" spans="1:7" x14ac:dyDescent="0.25">
      <c r="A172" s="149" t="str">
        <f t="shared" si="18"/>
        <v/>
      </c>
      <c r="B172" s="150" t="str">
        <f t="shared" si="19"/>
        <v/>
      </c>
      <c r="C172" s="151" t="str">
        <f t="shared" si="20"/>
        <v/>
      </c>
      <c r="D172" s="152" t="str">
        <f t="shared" si="14"/>
        <v/>
      </c>
      <c r="E172" s="152" t="str">
        <f t="shared" si="15"/>
        <v/>
      </c>
      <c r="F172" s="152" t="str">
        <f t="shared" si="16"/>
        <v/>
      </c>
      <c r="G172" s="151" t="str">
        <f t="shared" si="17"/>
        <v/>
      </c>
    </row>
    <row r="173" spans="1:7" x14ac:dyDescent="0.25">
      <c r="A173" s="149" t="str">
        <f t="shared" si="18"/>
        <v/>
      </c>
      <c r="B173" s="150" t="str">
        <f t="shared" si="19"/>
        <v/>
      </c>
      <c r="C173" s="151" t="str">
        <f t="shared" si="20"/>
        <v/>
      </c>
      <c r="D173" s="152" t="str">
        <f t="shared" si="14"/>
        <v/>
      </c>
      <c r="E173" s="152" t="str">
        <f t="shared" si="15"/>
        <v/>
      </c>
      <c r="F173" s="152" t="str">
        <f t="shared" si="16"/>
        <v/>
      </c>
      <c r="G173" s="151" t="str">
        <f t="shared" si="17"/>
        <v/>
      </c>
    </row>
    <row r="174" spans="1:7" x14ac:dyDescent="0.25">
      <c r="A174" s="149" t="str">
        <f t="shared" si="18"/>
        <v/>
      </c>
      <c r="B174" s="150" t="str">
        <f t="shared" si="19"/>
        <v/>
      </c>
      <c r="C174" s="151" t="str">
        <f t="shared" si="20"/>
        <v/>
      </c>
      <c r="D174" s="152" t="str">
        <f t="shared" si="14"/>
        <v/>
      </c>
      <c r="E174" s="152" t="str">
        <f t="shared" si="15"/>
        <v/>
      </c>
      <c r="F174" s="152" t="str">
        <f t="shared" si="16"/>
        <v/>
      </c>
      <c r="G174" s="151" t="str">
        <f t="shared" si="17"/>
        <v/>
      </c>
    </row>
    <row r="175" spans="1:7" x14ac:dyDescent="0.25">
      <c r="A175" s="149" t="str">
        <f t="shared" si="18"/>
        <v/>
      </c>
      <c r="B175" s="150" t="str">
        <f t="shared" si="19"/>
        <v/>
      </c>
      <c r="C175" s="151" t="str">
        <f t="shared" si="20"/>
        <v/>
      </c>
      <c r="D175" s="152" t="str">
        <f t="shared" si="14"/>
        <v/>
      </c>
      <c r="E175" s="152" t="str">
        <f t="shared" si="15"/>
        <v/>
      </c>
      <c r="F175" s="152" t="str">
        <f t="shared" si="16"/>
        <v/>
      </c>
      <c r="G175" s="151" t="str">
        <f t="shared" si="17"/>
        <v/>
      </c>
    </row>
    <row r="176" spans="1:7" x14ac:dyDescent="0.25">
      <c r="A176" s="149" t="str">
        <f t="shared" si="18"/>
        <v/>
      </c>
      <c r="B176" s="150" t="str">
        <f t="shared" si="19"/>
        <v/>
      </c>
      <c r="C176" s="151" t="str">
        <f t="shared" si="20"/>
        <v/>
      </c>
      <c r="D176" s="152" t="str">
        <f t="shared" si="14"/>
        <v/>
      </c>
      <c r="E176" s="152" t="str">
        <f t="shared" si="15"/>
        <v/>
      </c>
      <c r="F176" s="152" t="str">
        <f t="shared" si="16"/>
        <v/>
      </c>
      <c r="G176" s="151" t="str">
        <f t="shared" si="17"/>
        <v/>
      </c>
    </row>
    <row r="177" spans="1:7" x14ac:dyDescent="0.25">
      <c r="A177" s="149" t="str">
        <f t="shared" si="18"/>
        <v/>
      </c>
      <c r="B177" s="150" t="str">
        <f t="shared" si="19"/>
        <v/>
      </c>
      <c r="C177" s="151" t="str">
        <f t="shared" si="20"/>
        <v/>
      </c>
      <c r="D177" s="152" t="str">
        <f t="shared" si="14"/>
        <v/>
      </c>
      <c r="E177" s="152" t="str">
        <f t="shared" si="15"/>
        <v/>
      </c>
      <c r="F177" s="152" t="str">
        <f t="shared" si="16"/>
        <v/>
      </c>
      <c r="G177" s="151" t="str">
        <f t="shared" si="17"/>
        <v/>
      </c>
    </row>
    <row r="178" spans="1:7" x14ac:dyDescent="0.25">
      <c r="A178" s="149" t="str">
        <f t="shared" si="18"/>
        <v/>
      </c>
      <c r="B178" s="150" t="str">
        <f t="shared" si="19"/>
        <v/>
      </c>
      <c r="C178" s="151" t="str">
        <f t="shared" si="20"/>
        <v/>
      </c>
      <c r="D178" s="152" t="str">
        <f t="shared" si="14"/>
        <v/>
      </c>
      <c r="E178" s="152" t="str">
        <f t="shared" si="15"/>
        <v/>
      </c>
      <c r="F178" s="152" t="str">
        <f t="shared" si="16"/>
        <v/>
      </c>
      <c r="G178" s="151" t="str">
        <f t="shared" si="17"/>
        <v/>
      </c>
    </row>
    <row r="179" spans="1:7" x14ac:dyDescent="0.25">
      <c r="A179" s="149" t="str">
        <f t="shared" si="18"/>
        <v/>
      </c>
      <c r="B179" s="150" t="str">
        <f t="shared" si="19"/>
        <v/>
      </c>
      <c r="C179" s="151" t="str">
        <f t="shared" si="20"/>
        <v/>
      </c>
      <c r="D179" s="152" t="str">
        <f t="shared" si="14"/>
        <v/>
      </c>
      <c r="E179" s="152" t="str">
        <f t="shared" si="15"/>
        <v/>
      </c>
      <c r="F179" s="152" t="str">
        <f t="shared" si="16"/>
        <v/>
      </c>
      <c r="G179" s="151" t="str">
        <f t="shared" si="17"/>
        <v/>
      </c>
    </row>
    <row r="180" spans="1:7" x14ac:dyDescent="0.25">
      <c r="A180" s="149" t="str">
        <f t="shared" si="18"/>
        <v/>
      </c>
      <c r="B180" s="150" t="str">
        <f t="shared" si="19"/>
        <v/>
      </c>
      <c r="C180" s="151" t="str">
        <f t="shared" si="20"/>
        <v/>
      </c>
      <c r="D180" s="152" t="str">
        <f t="shared" si="14"/>
        <v/>
      </c>
      <c r="E180" s="152" t="str">
        <f t="shared" si="15"/>
        <v/>
      </c>
      <c r="F180" s="152" t="str">
        <f t="shared" si="16"/>
        <v/>
      </c>
      <c r="G180" s="151" t="str">
        <f t="shared" si="17"/>
        <v/>
      </c>
    </row>
    <row r="181" spans="1:7" x14ac:dyDescent="0.25">
      <c r="A181" s="149" t="str">
        <f t="shared" si="18"/>
        <v/>
      </c>
      <c r="B181" s="150" t="str">
        <f t="shared" si="19"/>
        <v/>
      </c>
      <c r="C181" s="151" t="str">
        <f t="shared" si="20"/>
        <v/>
      </c>
      <c r="D181" s="152" t="str">
        <f t="shared" si="14"/>
        <v/>
      </c>
      <c r="E181" s="152" t="str">
        <f t="shared" si="15"/>
        <v/>
      </c>
      <c r="F181" s="152" t="str">
        <f t="shared" si="16"/>
        <v/>
      </c>
      <c r="G181" s="151" t="str">
        <f t="shared" si="17"/>
        <v/>
      </c>
    </row>
    <row r="182" spans="1:7" x14ac:dyDescent="0.25">
      <c r="A182" s="149" t="str">
        <f t="shared" si="18"/>
        <v/>
      </c>
      <c r="B182" s="150" t="str">
        <f t="shared" si="19"/>
        <v/>
      </c>
      <c r="C182" s="151" t="str">
        <f t="shared" si="20"/>
        <v/>
      </c>
      <c r="D182" s="152" t="str">
        <f t="shared" si="14"/>
        <v/>
      </c>
      <c r="E182" s="152" t="str">
        <f t="shared" si="15"/>
        <v/>
      </c>
      <c r="F182" s="152" t="str">
        <f t="shared" si="16"/>
        <v/>
      </c>
      <c r="G182" s="151" t="str">
        <f t="shared" si="17"/>
        <v/>
      </c>
    </row>
    <row r="183" spans="1:7" x14ac:dyDescent="0.25">
      <c r="A183" s="149" t="str">
        <f t="shared" si="18"/>
        <v/>
      </c>
      <c r="B183" s="150" t="str">
        <f t="shared" si="19"/>
        <v/>
      </c>
      <c r="C183" s="151" t="str">
        <f t="shared" si="20"/>
        <v/>
      </c>
      <c r="D183" s="152" t="str">
        <f t="shared" si="14"/>
        <v/>
      </c>
      <c r="E183" s="152" t="str">
        <f t="shared" si="15"/>
        <v/>
      </c>
      <c r="F183" s="152" t="str">
        <f t="shared" si="16"/>
        <v/>
      </c>
      <c r="G183" s="151" t="str">
        <f t="shared" si="17"/>
        <v/>
      </c>
    </row>
    <row r="184" spans="1:7" x14ac:dyDescent="0.25">
      <c r="A184" s="149" t="str">
        <f t="shared" si="18"/>
        <v/>
      </c>
      <c r="B184" s="150" t="str">
        <f t="shared" si="19"/>
        <v/>
      </c>
      <c r="C184" s="151" t="str">
        <f t="shared" si="20"/>
        <v/>
      </c>
      <c r="D184" s="152" t="str">
        <f t="shared" si="14"/>
        <v/>
      </c>
      <c r="E184" s="152" t="str">
        <f t="shared" si="15"/>
        <v/>
      </c>
      <c r="F184" s="152" t="str">
        <f t="shared" si="16"/>
        <v/>
      </c>
      <c r="G184" s="151" t="str">
        <f t="shared" si="17"/>
        <v/>
      </c>
    </row>
    <row r="185" spans="1:7" x14ac:dyDescent="0.25">
      <c r="A185" s="149" t="str">
        <f t="shared" si="18"/>
        <v/>
      </c>
      <c r="B185" s="150" t="str">
        <f t="shared" si="19"/>
        <v/>
      </c>
      <c r="C185" s="151" t="str">
        <f t="shared" si="20"/>
        <v/>
      </c>
      <c r="D185" s="152" t="str">
        <f t="shared" si="14"/>
        <v/>
      </c>
      <c r="E185" s="152" t="str">
        <f t="shared" si="15"/>
        <v/>
      </c>
      <c r="F185" s="152" t="str">
        <f t="shared" si="16"/>
        <v/>
      </c>
      <c r="G185" s="151" t="str">
        <f t="shared" si="17"/>
        <v/>
      </c>
    </row>
    <row r="186" spans="1:7" x14ac:dyDescent="0.25">
      <c r="A186" s="149" t="str">
        <f t="shared" si="18"/>
        <v/>
      </c>
      <c r="B186" s="150" t="str">
        <f t="shared" si="19"/>
        <v/>
      </c>
      <c r="C186" s="151" t="str">
        <f t="shared" si="20"/>
        <v/>
      </c>
      <c r="D186" s="152" t="str">
        <f t="shared" si="14"/>
        <v/>
      </c>
      <c r="E186" s="152" t="str">
        <f t="shared" si="15"/>
        <v/>
      </c>
      <c r="F186" s="152" t="str">
        <f t="shared" si="16"/>
        <v/>
      </c>
      <c r="G186" s="151" t="str">
        <f t="shared" si="17"/>
        <v/>
      </c>
    </row>
    <row r="187" spans="1:7" x14ac:dyDescent="0.25">
      <c r="A187" s="149" t="str">
        <f t="shared" si="18"/>
        <v/>
      </c>
      <c r="B187" s="150" t="str">
        <f t="shared" si="19"/>
        <v/>
      </c>
      <c r="C187" s="151" t="str">
        <f t="shared" si="20"/>
        <v/>
      </c>
      <c r="D187" s="152" t="str">
        <f t="shared" si="14"/>
        <v/>
      </c>
      <c r="E187" s="152" t="str">
        <f t="shared" si="15"/>
        <v/>
      </c>
      <c r="F187" s="152" t="str">
        <f t="shared" si="16"/>
        <v/>
      </c>
      <c r="G187" s="151" t="str">
        <f t="shared" si="17"/>
        <v/>
      </c>
    </row>
    <row r="188" spans="1:7" x14ac:dyDescent="0.25">
      <c r="A188" s="149" t="str">
        <f t="shared" si="18"/>
        <v/>
      </c>
      <c r="B188" s="150" t="str">
        <f t="shared" si="19"/>
        <v/>
      </c>
      <c r="C188" s="151" t="str">
        <f t="shared" si="20"/>
        <v/>
      </c>
      <c r="D188" s="152" t="str">
        <f t="shared" si="14"/>
        <v/>
      </c>
      <c r="E188" s="152" t="str">
        <f t="shared" si="15"/>
        <v/>
      </c>
      <c r="F188" s="152" t="str">
        <f t="shared" si="16"/>
        <v/>
      </c>
      <c r="G188" s="151" t="str">
        <f t="shared" si="17"/>
        <v/>
      </c>
    </row>
    <row r="189" spans="1:7" x14ac:dyDescent="0.25">
      <c r="A189" s="149" t="str">
        <f t="shared" si="18"/>
        <v/>
      </c>
      <c r="B189" s="150" t="str">
        <f t="shared" si="19"/>
        <v/>
      </c>
      <c r="C189" s="151" t="str">
        <f t="shared" si="20"/>
        <v/>
      </c>
      <c r="D189" s="152" t="str">
        <f t="shared" si="14"/>
        <v/>
      </c>
      <c r="E189" s="152" t="str">
        <f t="shared" si="15"/>
        <v/>
      </c>
      <c r="F189" s="152" t="str">
        <f t="shared" si="16"/>
        <v/>
      </c>
      <c r="G189" s="151" t="str">
        <f t="shared" si="17"/>
        <v/>
      </c>
    </row>
    <row r="190" spans="1:7" x14ac:dyDescent="0.25">
      <c r="A190" s="149" t="str">
        <f t="shared" si="18"/>
        <v/>
      </c>
      <c r="B190" s="150" t="str">
        <f t="shared" si="19"/>
        <v/>
      </c>
      <c r="C190" s="151" t="str">
        <f t="shared" si="20"/>
        <v/>
      </c>
      <c r="D190" s="152" t="str">
        <f t="shared" si="14"/>
        <v/>
      </c>
      <c r="E190" s="152" t="str">
        <f t="shared" si="15"/>
        <v/>
      </c>
      <c r="F190" s="152" t="str">
        <f t="shared" si="16"/>
        <v/>
      </c>
      <c r="G190" s="151" t="str">
        <f t="shared" si="17"/>
        <v/>
      </c>
    </row>
    <row r="191" spans="1:7" x14ac:dyDescent="0.25">
      <c r="A191" s="149" t="str">
        <f t="shared" si="18"/>
        <v/>
      </c>
      <c r="B191" s="150" t="str">
        <f t="shared" si="19"/>
        <v/>
      </c>
      <c r="C191" s="151" t="str">
        <f t="shared" si="20"/>
        <v/>
      </c>
      <c r="D191" s="152" t="str">
        <f t="shared" si="14"/>
        <v/>
      </c>
      <c r="E191" s="152" t="str">
        <f t="shared" si="15"/>
        <v/>
      </c>
      <c r="F191" s="152" t="str">
        <f t="shared" si="16"/>
        <v/>
      </c>
      <c r="G191" s="151" t="str">
        <f t="shared" si="17"/>
        <v/>
      </c>
    </row>
    <row r="192" spans="1:7" x14ac:dyDescent="0.25">
      <c r="A192" s="149" t="str">
        <f t="shared" si="18"/>
        <v/>
      </c>
      <c r="B192" s="150" t="str">
        <f t="shared" si="19"/>
        <v/>
      </c>
      <c r="C192" s="151" t="str">
        <f t="shared" si="20"/>
        <v/>
      </c>
      <c r="D192" s="152" t="str">
        <f t="shared" si="14"/>
        <v/>
      </c>
      <c r="E192" s="152" t="str">
        <f t="shared" si="15"/>
        <v/>
      </c>
      <c r="F192" s="152" t="str">
        <f t="shared" si="16"/>
        <v/>
      </c>
      <c r="G192" s="151" t="str">
        <f t="shared" si="17"/>
        <v/>
      </c>
    </row>
    <row r="193" spans="1:7" x14ac:dyDescent="0.25">
      <c r="A193" s="149" t="str">
        <f t="shared" si="18"/>
        <v/>
      </c>
      <c r="B193" s="150" t="str">
        <f t="shared" si="19"/>
        <v/>
      </c>
      <c r="C193" s="151" t="str">
        <f t="shared" si="20"/>
        <v/>
      </c>
      <c r="D193" s="152" t="str">
        <f t="shared" si="14"/>
        <v/>
      </c>
      <c r="E193" s="152" t="str">
        <f t="shared" si="15"/>
        <v/>
      </c>
      <c r="F193" s="152" t="str">
        <f t="shared" si="16"/>
        <v/>
      </c>
      <c r="G193" s="151" t="str">
        <f t="shared" si="17"/>
        <v/>
      </c>
    </row>
    <row r="194" spans="1:7" x14ac:dyDescent="0.25">
      <c r="A194" s="149" t="str">
        <f t="shared" si="18"/>
        <v/>
      </c>
      <c r="B194" s="150" t="str">
        <f t="shared" si="19"/>
        <v/>
      </c>
      <c r="C194" s="151" t="str">
        <f t="shared" si="20"/>
        <v/>
      </c>
      <c r="D194" s="152" t="str">
        <f t="shared" si="14"/>
        <v/>
      </c>
      <c r="E194" s="152" t="str">
        <f t="shared" si="15"/>
        <v/>
      </c>
      <c r="F194" s="152" t="str">
        <f t="shared" si="16"/>
        <v/>
      </c>
      <c r="G194" s="151" t="str">
        <f t="shared" si="17"/>
        <v/>
      </c>
    </row>
    <row r="195" spans="1:7" x14ac:dyDescent="0.25">
      <c r="A195" s="149" t="str">
        <f t="shared" si="18"/>
        <v/>
      </c>
      <c r="B195" s="150" t="str">
        <f t="shared" si="19"/>
        <v/>
      </c>
      <c r="C195" s="151" t="str">
        <f t="shared" si="20"/>
        <v/>
      </c>
      <c r="D195" s="152" t="str">
        <f t="shared" si="14"/>
        <v/>
      </c>
      <c r="E195" s="152" t="str">
        <f t="shared" si="15"/>
        <v/>
      </c>
      <c r="F195" s="152" t="str">
        <f t="shared" si="16"/>
        <v/>
      </c>
      <c r="G195" s="151" t="str">
        <f t="shared" si="17"/>
        <v/>
      </c>
    </row>
    <row r="196" spans="1:7" x14ac:dyDescent="0.25">
      <c r="A196" s="149" t="str">
        <f t="shared" si="18"/>
        <v/>
      </c>
      <c r="B196" s="150" t="str">
        <f t="shared" si="19"/>
        <v/>
      </c>
      <c r="C196" s="151" t="str">
        <f t="shared" si="20"/>
        <v/>
      </c>
      <c r="D196" s="152" t="str">
        <f t="shared" si="14"/>
        <v/>
      </c>
      <c r="E196" s="152" t="str">
        <f t="shared" si="15"/>
        <v/>
      </c>
      <c r="F196" s="152" t="str">
        <f t="shared" si="16"/>
        <v/>
      </c>
      <c r="G196" s="151" t="str">
        <f t="shared" si="17"/>
        <v/>
      </c>
    </row>
    <row r="197" spans="1:7" x14ac:dyDescent="0.25">
      <c r="A197" s="149" t="str">
        <f t="shared" si="18"/>
        <v/>
      </c>
      <c r="B197" s="150" t="str">
        <f t="shared" si="19"/>
        <v/>
      </c>
      <c r="C197" s="151" t="str">
        <f t="shared" si="20"/>
        <v/>
      </c>
      <c r="D197" s="152" t="str">
        <f t="shared" si="14"/>
        <v/>
      </c>
      <c r="E197" s="152" t="str">
        <f t="shared" si="15"/>
        <v/>
      </c>
      <c r="F197" s="152" t="str">
        <f t="shared" si="16"/>
        <v/>
      </c>
      <c r="G197" s="151" t="str">
        <f t="shared" si="17"/>
        <v/>
      </c>
    </row>
    <row r="198" spans="1:7" x14ac:dyDescent="0.25">
      <c r="A198" s="149" t="str">
        <f t="shared" si="18"/>
        <v/>
      </c>
      <c r="B198" s="150" t="str">
        <f t="shared" si="19"/>
        <v/>
      </c>
      <c r="C198" s="151" t="str">
        <f t="shared" si="20"/>
        <v/>
      </c>
      <c r="D198" s="152" t="str">
        <f t="shared" si="14"/>
        <v/>
      </c>
      <c r="E198" s="152" t="str">
        <f t="shared" si="15"/>
        <v/>
      </c>
      <c r="F198" s="152" t="str">
        <f t="shared" si="16"/>
        <v/>
      </c>
      <c r="G198" s="151" t="str">
        <f t="shared" si="17"/>
        <v/>
      </c>
    </row>
    <row r="199" spans="1:7" x14ac:dyDescent="0.25">
      <c r="A199" s="149" t="str">
        <f t="shared" si="18"/>
        <v/>
      </c>
      <c r="B199" s="150" t="str">
        <f t="shared" si="19"/>
        <v/>
      </c>
      <c r="C199" s="151" t="str">
        <f t="shared" si="20"/>
        <v/>
      </c>
      <c r="D199" s="152" t="str">
        <f t="shared" si="14"/>
        <v/>
      </c>
      <c r="E199" s="152" t="str">
        <f t="shared" si="15"/>
        <v/>
      </c>
      <c r="F199" s="152" t="str">
        <f t="shared" si="16"/>
        <v/>
      </c>
      <c r="G199" s="151" t="str">
        <f t="shared" si="17"/>
        <v/>
      </c>
    </row>
    <row r="200" spans="1:7" x14ac:dyDescent="0.25">
      <c r="A200" s="149" t="str">
        <f t="shared" si="18"/>
        <v/>
      </c>
      <c r="B200" s="150" t="str">
        <f t="shared" si="19"/>
        <v/>
      </c>
      <c r="C200" s="151" t="str">
        <f t="shared" si="20"/>
        <v/>
      </c>
      <c r="D200" s="152" t="str">
        <f t="shared" si="14"/>
        <v/>
      </c>
      <c r="E200" s="152" t="str">
        <f t="shared" si="15"/>
        <v/>
      </c>
      <c r="F200" s="152" t="str">
        <f t="shared" si="16"/>
        <v/>
      </c>
      <c r="G200" s="151" t="str">
        <f t="shared" si="17"/>
        <v/>
      </c>
    </row>
    <row r="201" spans="1:7" x14ac:dyDescent="0.25">
      <c r="A201" s="149" t="str">
        <f t="shared" si="18"/>
        <v/>
      </c>
      <c r="B201" s="150" t="str">
        <f t="shared" si="19"/>
        <v/>
      </c>
      <c r="C201" s="151" t="str">
        <f t="shared" si="20"/>
        <v/>
      </c>
      <c r="D201" s="152" t="str">
        <f t="shared" si="14"/>
        <v/>
      </c>
      <c r="E201" s="152" t="str">
        <f t="shared" si="15"/>
        <v/>
      </c>
      <c r="F201" s="152" t="str">
        <f t="shared" si="16"/>
        <v/>
      </c>
      <c r="G201" s="151" t="str">
        <f t="shared" si="17"/>
        <v/>
      </c>
    </row>
    <row r="202" spans="1:7" x14ac:dyDescent="0.25">
      <c r="A202" s="149" t="str">
        <f t="shared" si="18"/>
        <v/>
      </c>
      <c r="B202" s="150" t="str">
        <f t="shared" si="19"/>
        <v/>
      </c>
      <c r="C202" s="151" t="str">
        <f t="shared" si="20"/>
        <v/>
      </c>
      <c r="D202" s="152" t="str">
        <f t="shared" si="14"/>
        <v/>
      </c>
      <c r="E202" s="152" t="str">
        <f t="shared" si="15"/>
        <v/>
      </c>
      <c r="F202" s="152" t="str">
        <f t="shared" si="16"/>
        <v/>
      </c>
      <c r="G202" s="151" t="str">
        <f t="shared" si="17"/>
        <v/>
      </c>
    </row>
    <row r="203" spans="1:7" x14ac:dyDescent="0.25">
      <c r="A203" s="149" t="str">
        <f t="shared" si="18"/>
        <v/>
      </c>
      <c r="B203" s="150" t="str">
        <f t="shared" si="19"/>
        <v/>
      </c>
      <c r="C203" s="151" t="str">
        <f t="shared" si="20"/>
        <v/>
      </c>
      <c r="D203" s="152" t="str">
        <f t="shared" si="14"/>
        <v/>
      </c>
      <c r="E203" s="152" t="str">
        <f t="shared" si="15"/>
        <v/>
      </c>
      <c r="F203" s="152" t="str">
        <f t="shared" si="16"/>
        <v/>
      </c>
      <c r="G203" s="151" t="str">
        <f t="shared" si="17"/>
        <v/>
      </c>
    </row>
    <row r="204" spans="1:7" x14ac:dyDescent="0.25">
      <c r="A204" s="149" t="str">
        <f t="shared" si="18"/>
        <v/>
      </c>
      <c r="B204" s="150" t="str">
        <f t="shared" si="19"/>
        <v/>
      </c>
      <c r="C204" s="151" t="str">
        <f t="shared" si="20"/>
        <v/>
      </c>
      <c r="D204" s="152" t="str">
        <f t="shared" si="14"/>
        <v/>
      </c>
      <c r="E204" s="152" t="str">
        <f t="shared" si="15"/>
        <v/>
      </c>
      <c r="F204" s="152" t="str">
        <f t="shared" si="16"/>
        <v/>
      </c>
      <c r="G204" s="151" t="str">
        <f t="shared" si="17"/>
        <v/>
      </c>
    </row>
    <row r="205" spans="1:7" x14ac:dyDescent="0.25">
      <c r="A205" s="149" t="str">
        <f t="shared" si="18"/>
        <v/>
      </c>
      <c r="B205" s="150" t="str">
        <f t="shared" si="19"/>
        <v/>
      </c>
      <c r="C205" s="151" t="str">
        <f t="shared" si="20"/>
        <v/>
      </c>
      <c r="D205" s="152" t="str">
        <f t="shared" si="14"/>
        <v/>
      </c>
      <c r="E205" s="152" t="str">
        <f t="shared" si="15"/>
        <v/>
      </c>
      <c r="F205" s="152" t="str">
        <f t="shared" si="16"/>
        <v/>
      </c>
      <c r="G205" s="151" t="str">
        <f t="shared" si="17"/>
        <v/>
      </c>
    </row>
    <row r="206" spans="1:7" x14ac:dyDescent="0.25">
      <c r="A206" s="149" t="str">
        <f t="shared" si="18"/>
        <v/>
      </c>
      <c r="B206" s="150" t="str">
        <f t="shared" si="19"/>
        <v/>
      </c>
      <c r="C206" s="151" t="str">
        <f t="shared" si="20"/>
        <v/>
      </c>
      <c r="D206" s="152" t="str">
        <f t="shared" si="14"/>
        <v/>
      </c>
      <c r="E206" s="152" t="str">
        <f t="shared" si="15"/>
        <v/>
      </c>
      <c r="F206" s="152" t="str">
        <f t="shared" si="16"/>
        <v/>
      </c>
      <c r="G206" s="151" t="str">
        <f t="shared" si="17"/>
        <v/>
      </c>
    </row>
    <row r="207" spans="1:7" x14ac:dyDescent="0.25">
      <c r="A207" s="149" t="str">
        <f t="shared" si="18"/>
        <v/>
      </c>
      <c r="B207" s="150" t="str">
        <f t="shared" si="19"/>
        <v/>
      </c>
      <c r="C207" s="151" t="str">
        <f t="shared" si="20"/>
        <v/>
      </c>
      <c r="D207" s="152" t="str">
        <f t="shared" ref="D207:D270" si="21">IF(B207="","",IPMT($E$11/12,B207,$E$7,-$E$9,$E$10,0))</f>
        <v/>
      </c>
      <c r="E207" s="152" t="str">
        <f t="shared" ref="E207:E270" si="22">IF(B207="","",PPMT($E$11/12,B207,$E$7,-$E$9,$E$10,0))</f>
        <v/>
      </c>
      <c r="F207" s="152" t="str">
        <f t="shared" si="16"/>
        <v/>
      </c>
      <c r="G207" s="151" t="str">
        <f t="shared" si="17"/>
        <v/>
      </c>
    </row>
    <row r="208" spans="1:7" x14ac:dyDescent="0.25">
      <c r="A208" s="149" t="str">
        <f t="shared" si="18"/>
        <v/>
      </c>
      <c r="B208" s="150" t="str">
        <f t="shared" si="19"/>
        <v/>
      </c>
      <c r="C208" s="151" t="str">
        <f t="shared" si="20"/>
        <v/>
      </c>
      <c r="D208" s="152" t="str">
        <f t="shared" si="21"/>
        <v/>
      </c>
      <c r="E208" s="152" t="str">
        <f t="shared" si="22"/>
        <v/>
      </c>
      <c r="F208" s="152" t="str">
        <f t="shared" ref="F208:F271" si="23">IF(B208="","",SUM(D208:E208))</f>
        <v/>
      </c>
      <c r="G208" s="151" t="str">
        <f t="shared" ref="G208:G271" si="24">IF(B208="","",SUM(C208)-SUM(E208))</f>
        <v/>
      </c>
    </row>
    <row r="209" spans="1:7" x14ac:dyDescent="0.25">
      <c r="A209" s="149" t="str">
        <f t="shared" ref="A209:A272" si="25">IF(B209="","",EDATE(A208,1))</f>
        <v/>
      </c>
      <c r="B209" s="150" t="str">
        <f t="shared" ref="B209:B272" si="26">IF(B208="","",IF(SUM(B208)+1&lt;=$E$7,SUM(B208)+1,""))</f>
        <v/>
      </c>
      <c r="C209" s="151" t="str">
        <f t="shared" ref="C209:C272" si="27">IF(B209="","",G208)</f>
        <v/>
      </c>
      <c r="D209" s="152" t="str">
        <f t="shared" si="21"/>
        <v/>
      </c>
      <c r="E209" s="152" t="str">
        <f t="shared" si="22"/>
        <v/>
      </c>
      <c r="F209" s="152" t="str">
        <f t="shared" si="23"/>
        <v/>
      </c>
      <c r="G209" s="151" t="str">
        <f t="shared" si="24"/>
        <v/>
      </c>
    </row>
    <row r="210" spans="1:7" x14ac:dyDescent="0.25">
      <c r="A210" s="149" t="str">
        <f t="shared" si="25"/>
        <v/>
      </c>
      <c r="B210" s="150" t="str">
        <f t="shared" si="26"/>
        <v/>
      </c>
      <c r="C210" s="151" t="str">
        <f t="shared" si="27"/>
        <v/>
      </c>
      <c r="D210" s="152" t="str">
        <f t="shared" si="21"/>
        <v/>
      </c>
      <c r="E210" s="152" t="str">
        <f t="shared" si="22"/>
        <v/>
      </c>
      <c r="F210" s="152" t="str">
        <f t="shared" si="23"/>
        <v/>
      </c>
      <c r="G210" s="151" t="str">
        <f t="shared" si="24"/>
        <v/>
      </c>
    </row>
    <row r="211" spans="1:7" x14ac:dyDescent="0.25">
      <c r="A211" s="149" t="str">
        <f t="shared" si="25"/>
        <v/>
      </c>
      <c r="B211" s="150" t="str">
        <f t="shared" si="26"/>
        <v/>
      </c>
      <c r="C211" s="151" t="str">
        <f t="shared" si="27"/>
        <v/>
      </c>
      <c r="D211" s="152" t="str">
        <f t="shared" si="21"/>
        <v/>
      </c>
      <c r="E211" s="152" t="str">
        <f t="shared" si="22"/>
        <v/>
      </c>
      <c r="F211" s="152" t="str">
        <f t="shared" si="23"/>
        <v/>
      </c>
      <c r="G211" s="151" t="str">
        <f t="shared" si="24"/>
        <v/>
      </c>
    </row>
    <row r="212" spans="1:7" x14ac:dyDescent="0.25">
      <c r="A212" s="149" t="str">
        <f t="shared" si="25"/>
        <v/>
      </c>
      <c r="B212" s="150" t="str">
        <f t="shared" si="26"/>
        <v/>
      </c>
      <c r="C212" s="151" t="str">
        <f t="shared" si="27"/>
        <v/>
      </c>
      <c r="D212" s="152" t="str">
        <f t="shared" si="21"/>
        <v/>
      </c>
      <c r="E212" s="152" t="str">
        <f t="shared" si="22"/>
        <v/>
      </c>
      <c r="F212" s="152" t="str">
        <f t="shared" si="23"/>
        <v/>
      </c>
      <c r="G212" s="151" t="str">
        <f t="shared" si="24"/>
        <v/>
      </c>
    </row>
    <row r="213" spans="1:7" x14ac:dyDescent="0.25">
      <c r="A213" s="149" t="str">
        <f t="shared" si="25"/>
        <v/>
      </c>
      <c r="B213" s="150" t="str">
        <f t="shared" si="26"/>
        <v/>
      </c>
      <c r="C213" s="151" t="str">
        <f t="shared" si="27"/>
        <v/>
      </c>
      <c r="D213" s="152" t="str">
        <f t="shared" si="21"/>
        <v/>
      </c>
      <c r="E213" s="152" t="str">
        <f t="shared" si="22"/>
        <v/>
      </c>
      <c r="F213" s="152" t="str">
        <f t="shared" si="23"/>
        <v/>
      </c>
      <c r="G213" s="151" t="str">
        <f t="shared" si="24"/>
        <v/>
      </c>
    </row>
    <row r="214" spans="1:7" x14ac:dyDescent="0.25">
      <c r="A214" s="149" t="str">
        <f t="shared" si="25"/>
        <v/>
      </c>
      <c r="B214" s="150" t="str">
        <f t="shared" si="26"/>
        <v/>
      </c>
      <c r="C214" s="151" t="str">
        <f t="shared" si="27"/>
        <v/>
      </c>
      <c r="D214" s="152" t="str">
        <f t="shared" si="21"/>
        <v/>
      </c>
      <c r="E214" s="152" t="str">
        <f t="shared" si="22"/>
        <v/>
      </c>
      <c r="F214" s="152" t="str">
        <f t="shared" si="23"/>
        <v/>
      </c>
      <c r="G214" s="151" t="str">
        <f t="shared" si="24"/>
        <v/>
      </c>
    </row>
    <row r="215" spans="1:7" x14ac:dyDescent="0.25">
      <c r="A215" s="149" t="str">
        <f t="shared" si="25"/>
        <v/>
      </c>
      <c r="B215" s="150" t="str">
        <f t="shared" si="26"/>
        <v/>
      </c>
      <c r="C215" s="151" t="str">
        <f t="shared" si="27"/>
        <v/>
      </c>
      <c r="D215" s="152" t="str">
        <f t="shared" si="21"/>
        <v/>
      </c>
      <c r="E215" s="152" t="str">
        <f t="shared" si="22"/>
        <v/>
      </c>
      <c r="F215" s="152" t="str">
        <f t="shared" si="23"/>
        <v/>
      </c>
      <c r="G215" s="151" t="str">
        <f t="shared" si="24"/>
        <v/>
      </c>
    </row>
    <row r="216" spans="1:7" x14ac:dyDescent="0.25">
      <c r="A216" s="149" t="str">
        <f t="shared" si="25"/>
        <v/>
      </c>
      <c r="B216" s="150" t="str">
        <f t="shared" si="26"/>
        <v/>
      </c>
      <c r="C216" s="151" t="str">
        <f t="shared" si="27"/>
        <v/>
      </c>
      <c r="D216" s="152" t="str">
        <f t="shared" si="21"/>
        <v/>
      </c>
      <c r="E216" s="152" t="str">
        <f t="shared" si="22"/>
        <v/>
      </c>
      <c r="F216" s="152" t="str">
        <f t="shared" si="23"/>
        <v/>
      </c>
      <c r="G216" s="151" t="str">
        <f t="shared" si="24"/>
        <v/>
      </c>
    </row>
    <row r="217" spans="1:7" x14ac:dyDescent="0.25">
      <c r="A217" s="149" t="str">
        <f t="shared" si="25"/>
        <v/>
      </c>
      <c r="B217" s="150" t="str">
        <f t="shared" si="26"/>
        <v/>
      </c>
      <c r="C217" s="151" t="str">
        <f t="shared" si="27"/>
        <v/>
      </c>
      <c r="D217" s="152" t="str">
        <f t="shared" si="21"/>
        <v/>
      </c>
      <c r="E217" s="152" t="str">
        <f t="shared" si="22"/>
        <v/>
      </c>
      <c r="F217" s="152" t="str">
        <f t="shared" si="23"/>
        <v/>
      </c>
      <c r="G217" s="151" t="str">
        <f t="shared" si="24"/>
        <v/>
      </c>
    </row>
    <row r="218" spans="1:7" x14ac:dyDescent="0.25">
      <c r="A218" s="149" t="str">
        <f t="shared" si="25"/>
        <v/>
      </c>
      <c r="B218" s="150" t="str">
        <f t="shared" si="26"/>
        <v/>
      </c>
      <c r="C218" s="151" t="str">
        <f t="shared" si="27"/>
        <v/>
      </c>
      <c r="D218" s="152" t="str">
        <f t="shared" si="21"/>
        <v/>
      </c>
      <c r="E218" s="152" t="str">
        <f t="shared" si="22"/>
        <v/>
      </c>
      <c r="F218" s="152" t="str">
        <f t="shared" si="23"/>
        <v/>
      </c>
      <c r="G218" s="151" t="str">
        <f t="shared" si="24"/>
        <v/>
      </c>
    </row>
    <row r="219" spans="1:7" x14ac:dyDescent="0.25">
      <c r="A219" s="149" t="str">
        <f t="shared" si="25"/>
        <v/>
      </c>
      <c r="B219" s="150" t="str">
        <f t="shared" si="26"/>
        <v/>
      </c>
      <c r="C219" s="151" t="str">
        <f t="shared" si="27"/>
        <v/>
      </c>
      <c r="D219" s="152" t="str">
        <f t="shared" si="21"/>
        <v/>
      </c>
      <c r="E219" s="152" t="str">
        <f t="shared" si="22"/>
        <v/>
      </c>
      <c r="F219" s="152" t="str">
        <f t="shared" si="23"/>
        <v/>
      </c>
      <c r="G219" s="151" t="str">
        <f t="shared" si="24"/>
        <v/>
      </c>
    </row>
    <row r="220" spans="1:7" x14ac:dyDescent="0.25">
      <c r="A220" s="149" t="str">
        <f t="shared" si="25"/>
        <v/>
      </c>
      <c r="B220" s="150" t="str">
        <f t="shared" si="26"/>
        <v/>
      </c>
      <c r="C220" s="151" t="str">
        <f t="shared" si="27"/>
        <v/>
      </c>
      <c r="D220" s="152" t="str">
        <f t="shared" si="21"/>
        <v/>
      </c>
      <c r="E220" s="152" t="str">
        <f t="shared" si="22"/>
        <v/>
      </c>
      <c r="F220" s="152" t="str">
        <f t="shared" si="23"/>
        <v/>
      </c>
      <c r="G220" s="151" t="str">
        <f t="shared" si="24"/>
        <v/>
      </c>
    </row>
    <row r="221" spans="1:7" x14ac:dyDescent="0.25">
      <c r="A221" s="149" t="str">
        <f t="shared" si="25"/>
        <v/>
      </c>
      <c r="B221" s="150" t="str">
        <f t="shared" si="26"/>
        <v/>
      </c>
      <c r="C221" s="151" t="str">
        <f t="shared" si="27"/>
        <v/>
      </c>
      <c r="D221" s="152" t="str">
        <f t="shared" si="21"/>
        <v/>
      </c>
      <c r="E221" s="152" t="str">
        <f t="shared" si="22"/>
        <v/>
      </c>
      <c r="F221" s="152" t="str">
        <f t="shared" si="23"/>
        <v/>
      </c>
      <c r="G221" s="151" t="str">
        <f t="shared" si="24"/>
        <v/>
      </c>
    </row>
    <row r="222" spans="1:7" x14ac:dyDescent="0.25">
      <c r="A222" s="149" t="str">
        <f t="shared" si="25"/>
        <v/>
      </c>
      <c r="B222" s="150" t="str">
        <f t="shared" si="26"/>
        <v/>
      </c>
      <c r="C222" s="151" t="str">
        <f t="shared" si="27"/>
        <v/>
      </c>
      <c r="D222" s="152" t="str">
        <f t="shared" si="21"/>
        <v/>
      </c>
      <c r="E222" s="152" t="str">
        <f t="shared" si="22"/>
        <v/>
      </c>
      <c r="F222" s="152" t="str">
        <f t="shared" si="23"/>
        <v/>
      </c>
      <c r="G222" s="151" t="str">
        <f t="shared" si="24"/>
        <v/>
      </c>
    </row>
    <row r="223" spans="1:7" x14ac:dyDescent="0.25">
      <c r="A223" s="149" t="str">
        <f t="shared" si="25"/>
        <v/>
      </c>
      <c r="B223" s="150" t="str">
        <f t="shared" si="26"/>
        <v/>
      </c>
      <c r="C223" s="151" t="str">
        <f t="shared" si="27"/>
        <v/>
      </c>
      <c r="D223" s="152" t="str">
        <f t="shared" si="21"/>
        <v/>
      </c>
      <c r="E223" s="152" t="str">
        <f t="shared" si="22"/>
        <v/>
      </c>
      <c r="F223" s="152" t="str">
        <f t="shared" si="23"/>
        <v/>
      </c>
      <c r="G223" s="151" t="str">
        <f t="shared" si="24"/>
        <v/>
      </c>
    </row>
    <row r="224" spans="1:7" x14ac:dyDescent="0.25">
      <c r="A224" s="149" t="str">
        <f t="shared" si="25"/>
        <v/>
      </c>
      <c r="B224" s="150" t="str">
        <f t="shared" si="26"/>
        <v/>
      </c>
      <c r="C224" s="151" t="str">
        <f t="shared" si="27"/>
        <v/>
      </c>
      <c r="D224" s="152" t="str">
        <f t="shared" si="21"/>
        <v/>
      </c>
      <c r="E224" s="152" t="str">
        <f t="shared" si="22"/>
        <v/>
      </c>
      <c r="F224" s="152" t="str">
        <f t="shared" si="23"/>
        <v/>
      </c>
      <c r="G224" s="151" t="str">
        <f t="shared" si="24"/>
        <v/>
      </c>
    </row>
    <row r="225" spans="1:7" x14ac:dyDescent="0.25">
      <c r="A225" s="149" t="str">
        <f t="shared" si="25"/>
        <v/>
      </c>
      <c r="B225" s="150" t="str">
        <f t="shared" si="26"/>
        <v/>
      </c>
      <c r="C225" s="151" t="str">
        <f t="shared" si="27"/>
        <v/>
      </c>
      <c r="D225" s="152" t="str">
        <f t="shared" si="21"/>
        <v/>
      </c>
      <c r="E225" s="152" t="str">
        <f t="shared" si="22"/>
        <v/>
      </c>
      <c r="F225" s="152" t="str">
        <f t="shared" si="23"/>
        <v/>
      </c>
      <c r="G225" s="151" t="str">
        <f t="shared" si="24"/>
        <v/>
      </c>
    </row>
    <row r="226" spans="1:7" x14ac:dyDescent="0.25">
      <c r="A226" s="149" t="str">
        <f t="shared" si="25"/>
        <v/>
      </c>
      <c r="B226" s="150" t="str">
        <f t="shared" si="26"/>
        <v/>
      </c>
      <c r="C226" s="151" t="str">
        <f t="shared" si="27"/>
        <v/>
      </c>
      <c r="D226" s="152" t="str">
        <f t="shared" si="21"/>
        <v/>
      </c>
      <c r="E226" s="152" t="str">
        <f t="shared" si="22"/>
        <v/>
      </c>
      <c r="F226" s="152" t="str">
        <f t="shared" si="23"/>
        <v/>
      </c>
      <c r="G226" s="151" t="str">
        <f t="shared" si="24"/>
        <v/>
      </c>
    </row>
    <row r="227" spans="1:7" x14ac:dyDescent="0.25">
      <c r="A227" s="149" t="str">
        <f t="shared" si="25"/>
        <v/>
      </c>
      <c r="B227" s="150" t="str">
        <f t="shared" si="26"/>
        <v/>
      </c>
      <c r="C227" s="151" t="str">
        <f t="shared" si="27"/>
        <v/>
      </c>
      <c r="D227" s="152" t="str">
        <f t="shared" si="21"/>
        <v/>
      </c>
      <c r="E227" s="152" t="str">
        <f t="shared" si="22"/>
        <v/>
      </c>
      <c r="F227" s="152" t="str">
        <f t="shared" si="23"/>
        <v/>
      </c>
      <c r="G227" s="151" t="str">
        <f t="shared" si="24"/>
        <v/>
      </c>
    </row>
    <row r="228" spans="1:7" x14ac:dyDescent="0.25">
      <c r="A228" s="149" t="str">
        <f t="shared" si="25"/>
        <v/>
      </c>
      <c r="B228" s="150" t="str">
        <f t="shared" si="26"/>
        <v/>
      </c>
      <c r="C228" s="151" t="str">
        <f t="shared" si="27"/>
        <v/>
      </c>
      <c r="D228" s="152" t="str">
        <f t="shared" si="21"/>
        <v/>
      </c>
      <c r="E228" s="152" t="str">
        <f t="shared" si="22"/>
        <v/>
      </c>
      <c r="F228" s="152" t="str">
        <f t="shared" si="23"/>
        <v/>
      </c>
      <c r="G228" s="151" t="str">
        <f t="shared" si="24"/>
        <v/>
      </c>
    </row>
    <row r="229" spans="1:7" x14ac:dyDescent="0.25">
      <c r="A229" s="149" t="str">
        <f t="shared" si="25"/>
        <v/>
      </c>
      <c r="B229" s="150" t="str">
        <f t="shared" si="26"/>
        <v/>
      </c>
      <c r="C229" s="151" t="str">
        <f t="shared" si="27"/>
        <v/>
      </c>
      <c r="D229" s="152" t="str">
        <f t="shared" si="21"/>
        <v/>
      </c>
      <c r="E229" s="152" t="str">
        <f t="shared" si="22"/>
        <v/>
      </c>
      <c r="F229" s="152" t="str">
        <f t="shared" si="23"/>
        <v/>
      </c>
      <c r="G229" s="151" t="str">
        <f t="shared" si="24"/>
        <v/>
      </c>
    </row>
    <row r="230" spans="1:7" x14ac:dyDescent="0.25">
      <c r="A230" s="149" t="str">
        <f t="shared" si="25"/>
        <v/>
      </c>
      <c r="B230" s="150" t="str">
        <f t="shared" si="26"/>
        <v/>
      </c>
      <c r="C230" s="151" t="str">
        <f t="shared" si="27"/>
        <v/>
      </c>
      <c r="D230" s="152" t="str">
        <f t="shared" si="21"/>
        <v/>
      </c>
      <c r="E230" s="152" t="str">
        <f t="shared" si="22"/>
        <v/>
      </c>
      <c r="F230" s="152" t="str">
        <f t="shared" si="23"/>
        <v/>
      </c>
      <c r="G230" s="151" t="str">
        <f t="shared" si="24"/>
        <v/>
      </c>
    </row>
    <row r="231" spans="1:7" x14ac:dyDescent="0.25">
      <c r="A231" s="149" t="str">
        <f t="shared" si="25"/>
        <v/>
      </c>
      <c r="B231" s="150" t="str">
        <f t="shared" si="26"/>
        <v/>
      </c>
      <c r="C231" s="151" t="str">
        <f t="shared" si="27"/>
        <v/>
      </c>
      <c r="D231" s="152" t="str">
        <f t="shared" si="21"/>
        <v/>
      </c>
      <c r="E231" s="152" t="str">
        <f t="shared" si="22"/>
        <v/>
      </c>
      <c r="F231" s="152" t="str">
        <f t="shared" si="23"/>
        <v/>
      </c>
      <c r="G231" s="151" t="str">
        <f t="shared" si="24"/>
        <v/>
      </c>
    </row>
    <row r="232" spans="1:7" x14ac:dyDescent="0.25">
      <c r="A232" s="149" t="str">
        <f t="shared" si="25"/>
        <v/>
      </c>
      <c r="B232" s="150" t="str">
        <f t="shared" si="26"/>
        <v/>
      </c>
      <c r="C232" s="151" t="str">
        <f t="shared" si="27"/>
        <v/>
      </c>
      <c r="D232" s="152" t="str">
        <f t="shared" si="21"/>
        <v/>
      </c>
      <c r="E232" s="152" t="str">
        <f t="shared" si="22"/>
        <v/>
      </c>
      <c r="F232" s="152" t="str">
        <f t="shared" si="23"/>
        <v/>
      </c>
      <c r="G232" s="151" t="str">
        <f t="shared" si="24"/>
        <v/>
      </c>
    </row>
    <row r="233" spans="1:7" x14ac:dyDescent="0.25">
      <c r="A233" s="149" t="str">
        <f t="shared" si="25"/>
        <v/>
      </c>
      <c r="B233" s="150" t="str">
        <f t="shared" si="26"/>
        <v/>
      </c>
      <c r="C233" s="151" t="str">
        <f t="shared" si="27"/>
        <v/>
      </c>
      <c r="D233" s="152" t="str">
        <f t="shared" si="21"/>
        <v/>
      </c>
      <c r="E233" s="152" t="str">
        <f t="shared" si="22"/>
        <v/>
      </c>
      <c r="F233" s="152" t="str">
        <f t="shared" si="23"/>
        <v/>
      </c>
      <c r="G233" s="151" t="str">
        <f t="shared" si="24"/>
        <v/>
      </c>
    </row>
    <row r="234" spans="1:7" x14ac:dyDescent="0.25">
      <c r="A234" s="149" t="str">
        <f t="shared" si="25"/>
        <v/>
      </c>
      <c r="B234" s="150" t="str">
        <f t="shared" si="26"/>
        <v/>
      </c>
      <c r="C234" s="151" t="str">
        <f t="shared" si="27"/>
        <v/>
      </c>
      <c r="D234" s="152" t="str">
        <f t="shared" si="21"/>
        <v/>
      </c>
      <c r="E234" s="152" t="str">
        <f t="shared" si="22"/>
        <v/>
      </c>
      <c r="F234" s="152" t="str">
        <f t="shared" si="23"/>
        <v/>
      </c>
      <c r="G234" s="151" t="str">
        <f t="shared" si="24"/>
        <v/>
      </c>
    </row>
    <row r="235" spans="1:7" x14ac:dyDescent="0.25">
      <c r="A235" s="149" t="str">
        <f t="shared" si="25"/>
        <v/>
      </c>
      <c r="B235" s="150" t="str">
        <f t="shared" si="26"/>
        <v/>
      </c>
      <c r="C235" s="151" t="str">
        <f t="shared" si="27"/>
        <v/>
      </c>
      <c r="D235" s="152" t="str">
        <f t="shared" si="21"/>
        <v/>
      </c>
      <c r="E235" s="152" t="str">
        <f t="shared" si="22"/>
        <v/>
      </c>
      <c r="F235" s="152" t="str">
        <f t="shared" si="23"/>
        <v/>
      </c>
      <c r="G235" s="151" t="str">
        <f t="shared" si="24"/>
        <v/>
      </c>
    </row>
    <row r="236" spans="1:7" x14ac:dyDescent="0.25">
      <c r="A236" s="149" t="str">
        <f t="shared" si="25"/>
        <v/>
      </c>
      <c r="B236" s="150" t="str">
        <f t="shared" si="26"/>
        <v/>
      </c>
      <c r="C236" s="151" t="str">
        <f t="shared" si="27"/>
        <v/>
      </c>
      <c r="D236" s="152" t="str">
        <f t="shared" si="21"/>
        <v/>
      </c>
      <c r="E236" s="152" t="str">
        <f t="shared" si="22"/>
        <v/>
      </c>
      <c r="F236" s="152" t="str">
        <f t="shared" si="23"/>
        <v/>
      </c>
      <c r="G236" s="151" t="str">
        <f t="shared" si="24"/>
        <v/>
      </c>
    </row>
    <row r="237" spans="1:7" x14ac:dyDescent="0.25">
      <c r="A237" s="149" t="str">
        <f t="shared" si="25"/>
        <v/>
      </c>
      <c r="B237" s="150" t="str">
        <f t="shared" si="26"/>
        <v/>
      </c>
      <c r="C237" s="151" t="str">
        <f t="shared" si="27"/>
        <v/>
      </c>
      <c r="D237" s="152" t="str">
        <f t="shared" si="21"/>
        <v/>
      </c>
      <c r="E237" s="152" t="str">
        <f t="shared" si="22"/>
        <v/>
      </c>
      <c r="F237" s="152" t="str">
        <f t="shared" si="23"/>
        <v/>
      </c>
      <c r="G237" s="151" t="str">
        <f t="shared" si="24"/>
        <v/>
      </c>
    </row>
    <row r="238" spans="1:7" x14ac:dyDescent="0.25">
      <c r="A238" s="149" t="str">
        <f t="shared" si="25"/>
        <v/>
      </c>
      <c r="B238" s="150" t="str">
        <f t="shared" si="26"/>
        <v/>
      </c>
      <c r="C238" s="151" t="str">
        <f t="shared" si="27"/>
        <v/>
      </c>
      <c r="D238" s="152" t="str">
        <f t="shared" si="21"/>
        <v/>
      </c>
      <c r="E238" s="152" t="str">
        <f t="shared" si="22"/>
        <v/>
      </c>
      <c r="F238" s="152" t="str">
        <f t="shared" si="23"/>
        <v/>
      </c>
      <c r="G238" s="151" t="str">
        <f t="shared" si="24"/>
        <v/>
      </c>
    </row>
    <row r="239" spans="1:7" x14ac:dyDescent="0.25">
      <c r="A239" s="149" t="str">
        <f t="shared" si="25"/>
        <v/>
      </c>
      <c r="B239" s="150" t="str">
        <f t="shared" si="26"/>
        <v/>
      </c>
      <c r="C239" s="151" t="str">
        <f t="shared" si="27"/>
        <v/>
      </c>
      <c r="D239" s="152" t="str">
        <f t="shared" si="21"/>
        <v/>
      </c>
      <c r="E239" s="152" t="str">
        <f t="shared" si="22"/>
        <v/>
      </c>
      <c r="F239" s="152" t="str">
        <f t="shared" si="23"/>
        <v/>
      </c>
      <c r="G239" s="151" t="str">
        <f t="shared" si="24"/>
        <v/>
      </c>
    </row>
    <row r="240" spans="1:7" x14ac:dyDescent="0.25">
      <c r="A240" s="149" t="str">
        <f t="shared" si="25"/>
        <v/>
      </c>
      <c r="B240" s="150" t="str">
        <f t="shared" si="26"/>
        <v/>
      </c>
      <c r="C240" s="151" t="str">
        <f t="shared" si="27"/>
        <v/>
      </c>
      <c r="D240" s="152" t="str">
        <f t="shared" si="21"/>
        <v/>
      </c>
      <c r="E240" s="152" t="str">
        <f t="shared" si="22"/>
        <v/>
      </c>
      <c r="F240" s="152" t="str">
        <f t="shared" si="23"/>
        <v/>
      </c>
      <c r="G240" s="151" t="str">
        <f t="shared" si="24"/>
        <v/>
      </c>
    </row>
    <row r="241" spans="1:7" x14ac:dyDescent="0.25">
      <c r="A241" s="149" t="str">
        <f t="shared" si="25"/>
        <v/>
      </c>
      <c r="B241" s="150" t="str">
        <f t="shared" si="26"/>
        <v/>
      </c>
      <c r="C241" s="151" t="str">
        <f t="shared" si="27"/>
        <v/>
      </c>
      <c r="D241" s="152" t="str">
        <f t="shared" si="21"/>
        <v/>
      </c>
      <c r="E241" s="152" t="str">
        <f t="shared" si="22"/>
        <v/>
      </c>
      <c r="F241" s="152" t="str">
        <f t="shared" si="23"/>
        <v/>
      </c>
      <c r="G241" s="151" t="str">
        <f t="shared" si="24"/>
        <v/>
      </c>
    </row>
    <row r="242" spans="1:7" x14ac:dyDescent="0.25">
      <c r="A242" s="149" t="str">
        <f t="shared" si="25"/>
        <v/>
      </c>
      <c r="B242" s="150" t="str">
        <f t="shared" si="26"/>
        <v/>
      </c>
      <c r="C242" s="151" t="str">
        <f t="shared" si="27"/>
        <v/>
      </c>
      <c r="D242" s="152" t="str">
        <f t="shared" si="21"/>
        <v/>
      </c>
      <c r="E242" s="152" t="str">
        <f t="shared" si="22"/>
        <v/>
      </c>
      <c r="F242" s="152" t="str">
        <f t="shared" si="23"/>
        <v/>
      </c>
      <c r="G242" s="151" t="str">
        <f t="shared" si="24"/>
        <v/>
      </c>
    </row>
    <row r="243" spans="1:7" x14ac:dyDescent="0.25">
      <c r="A243" s="149" t="str">
        <f t="shared" si="25"/>
        <v/>
      </c>
      <c r="B243" s="150" t="str">
        <f t="shared" si="26"/>
        <v/>
      </c>
      <c r="C243" s="151" t="str">
        <f t="shared" si="27"/>
        <v/>
      </c>
      <c r="D243" s="152" t="str">
        <f t="shared" si="21"/>
        <v/>
      </c>
      <c r="E243" s="152" t="str">
        <f t="shared" si="22"/>
        <v/>
      </c>
      <c r="F243" s="152" t="str">
        <f t="shared" si="23"/>
        <v/>
      </c>
      <c r="G243" s="151" t="str">
        <f t="shared" si="24"/>
        <v/>
      </c>
    </row>
    <row r="244" spans="1:7" x14ac:dyDescent="0.25">
      <c r="A244" s="149" t="str">
        <f t="shared" si="25"/>
        <v/>
      </c>
      <c r="B244" s="150" t="str">
        <f t="shared" si="26"/>
        <v/>
      </c>
      <c r="C244" s="151" t="str">
        <f t="shared" si="27"/>
        <v/>
      </c>
      <c r="D244" s="152" t="str">
        <f t="shared" si="21"/>
        <v/>
      </c>
      <c r="E244" s="152" t="str">
        <f t="shared" si="22"/>
        <v/>
      </c>
      <c r="F244" s="152" t="str">
        <f t="shared" si="23"/>
        <v/>
      </c>
      <c r="G244" s="151" t="str">
        <f t="shared" si="24"/>
        <v/>
      </c>
    </row>
    <row r="245" spans="1:7" x14ac:dyDescent="0.25">
      <c r="A245" s="149" t="str">
        <f t="shared" si="25"/>
        <v/>
      </c>
      <c r="B245" s="150" t="str">
        <f t="shared" si="26"/>
        <v/>
      </c>
      <c r="C245" s="151" t="str">
        <f t="shared" si="27"/>
        <v/>
      </c>
      <c r="D245" s="152" t="str">
        <f t="shared" si="21"/>
        <v/>
      </c>
      <c r="E245" s="152" t="str">
        <f t="shared" si="22"/>
        <v/>
      </c>
      <c r="F245" s="152" t="str">
        <f t="shared" si="23"/>
        <v/>
      </c>
      <c r="G245" s="151" t="str">
        <f t="shared" si="24"/>
        <v/>
      </c>
    </row>
    <row r="246" spans="1:7" x14ac:dyDescent="0.25">
      <c r="A246" s="149" t="str">
        <f t="shared" si="25"/>
        <v/>
      </c>
      <c r="B246" s="150" t="str">
        <f t="shared" si="26"/>
        <v/>
      </c>
      <c r="C246" s="151" t="str">
        <f t="shared" si="27"/>
        <v/>
      </c>
      <c r="D246" s="152" t="str">
        <f t="shared" si="21"/>
        <v/>
      </c>
      <c r="E246" s="152" t="str">
        <f t="shared" si="22"/>
        <v/>
      </c>
      <c r="F246" s="152" t="str">
        <f t="shared" si="23"/>
        <v/>
      </c>
      <c r="G246" s="151" t="str">
        <f t="shared" si="24"/>
        <v/>
      </c>
    </row>
    <row r="247" spans="1:7" x14ac:dyDescent="0.25">
      <c r="A247" s="149" t="str">
        <f t="shared" si="25"/>
        <v/>
      </c>
      <c r="B247" s="150" t="str">
        <f t="shared" si="26"/>
        <v/>
      </c>
      <c r="C247" s="151" t="str">
        <f t="shared" si="27"/>
        <v/>
      </c>
      <c r="D247" s="152" t="str">
        <f t="shared" si="21"/>
        <v/>
      </c>
      <c r="E247" s="152" t="str">
        <f t="shared" si="22"/>
        <v/>
      </c>
      <c r="F247" s="152" t="str">
        <f t="shared" si="23"/>
        <v/>
      </c>
      <c r="G247" s="151" t="str">
        <f t="shared" si="24"/>
        <v/>
      </c>
    </row>
    <row r="248" spans="1:7" x14ac:dyDescent="0.25">
      <c r="A248" s="149" t="str">
        <f t="shared" si="25"/>
        <v/>
      </c>
      <c r="B248" s="150" t="str">
        <f t="shared" si="26"/>
        <v/>
      </c>
      <c r="C248" s="151" t="str">
        <f t="shared" si="27"/>
        <v/>
      </c>
      <c r="D248" s="152" t="str">
        <f t="shared" si="21"/>
        <v/>
      </c>
      <c r="E248" s="152" t="str">
        <f t="shared" si="22"/>
        <v/>
      </c>
      <c r="F248" s="152" t="str">
        <f t="shared" si="23"/>
        <v/>
      </c>
      <c r="G248" s="151" t="str">
        <f t="shared" si="24"/>
        <v/>
      </c>
    </row>
    <row r="249" spans="1:7" x14ac:dyDescent="0.25">
      <c r="A249" s="149" t="str">
        <f t="shared" si="25"/>
        <v/>
      </c>
      <c r="B249" s="150" t="str">
        <f t="shared" si="26"/>
        <v/>
      </c>
      <c r="C249" s="151" t="str">
        <f t="shared" si="27"/>
        <v/>
      </c>
      <c r="D249" s="152" t="str">
        <f t="shared" si="21"/>
        <v/>
      </c>
      <c r="E249" s="152" t="str">
        <f t="shared" si="22"/>
        <v/>
      </c>
      <c r="F249" s="152" t="str">
        <f t="shared" si="23"/>
        <v/>
      </c>
      <c r="G249" s="151" t="str">
        <f t="shared" si="24"/>
        <v/>
      </c>
    </row>
    <row r="250" spans="1:7" x14ac:dyDescent="0.25">
      <c r="A250" s="149" t="str">
        <f t="shared" si="25"/>
        <v/>
      </c>
      <c r="B250" s="150" t="str">
        <f t="shared" si="26"/>
        <v/>
      </c>
      <c r="C250" s="151" t="str">
        <f t="shared" si="27"/>
        <v/>
      </c>
      <c r="D250" s="152" t="str">
        <f t="shared" si="21"/>
        <v/>
      </c>
      <c r="E250" s="152" t="str">
        <f t="shared" si="22"/>
        <v/>
      </c>
      <c r="F250" s="152" t="str">
        <f t="shared" si="23"/>
        <v/>
      </c>
      <c r="G250" s="151" t="str">
        <f t="shared" si="24"/>
        <v/>
      </c>
    </row>
    <row r="251" spans="1:7" x14ac:dyDescent="0.25">
      <c r="A251" s="149" t="str">
        <f t="shared" si="25"/>
        <v/>
      </c>
      <c r="B251" s="150" t="str">
        <f t="shared" si="26"/>
        <v/>
      </c>
      <c r="C251" s="151" t="str">
        <f t="shared" si="27"/>
        <v/>
      </c>
      <c r="D251" s="152" t="str">
        <f t="shared" si="21"/>
        <v/>
      </c>
      <c r="E251" s="152" t="str">
        <f t="shared" si="22"/>
        <v/>
      </c>
      <c r="F251" s="152" t="str">
        <f t="shared" si="23"/>
        <v/>
      </c>
      <c r="G251" s="151" t="str">
        <f t="shared" si="24"/>
        <v/>
      </c>
    </row>
    <row r="252" spans="1:7" x14ac:dyDescent="0.25">
      <c r="A252" s="149" t="str">
        <f t="shared" si="25"/>
        <v/>
      </c>
      <c r="B252" s="150" t="str">
        <f t="shared" si="26"/>
        <v/>
      </c>
      <c r="C252" s="151" t="str">
        <f t="shared" si="27"/>
        <v/>
      </c>
      <c r="D252" s="152" t="str">
        <f t="shared" si="21"/>
        <v/>
      </c>
      <c r="E252" s="152" t="str">
        <f t="shared" si="22"/>
        <v/>
      </c>
      <c r="F252" s="152" t="str">
        <f t="shared" si="23"/>
        <v/>
      </c>
      <c r="G252" s="151" t="str">
        <f t="shared" si="24"/>
        <v/>
      </c>
    </row>
    <row r="253" spans="1:7" x14ac:dyDescent="0.25">
      <c r="A253" s="149" t="str">
        <f t="shared" si="25"/>
        <v/>
      </c>
      <c r="B253" s="150" t="str">
        <f t="shared" si="26"/>
        <v/>
      </c>
      <c r="C253" s="151" t="str">
        <f t="shared" si="27"/>
        <v/>
      </c>
      <c r="D253" s="152" t="str">
        <f t="shared" si="21"/>
        <v/>
      </c>
      <c r="E253" s="152" t="str">
        <f t="shared" si="22"/>
        <v/>
      </c>
      <c r="F253" s="152" t="str">
        <f t="shared" si="23"/>
        <v/>
      </c>
      <c r="G253" s="151" t="str">
        <f t="shared" si="24"/>
        <v/>
      </c>
    </row>
    <row r="254" spans="1:7" x14ac:dyDescent="0.25">
      <c r="A254" s="149" t="str">
        <f t="shared" si="25"/>
        <v/>
      </c>
      <c r="B254" s="150" t="str">
        <f t="shared" si="26"/>
        <v/>
      </c>
      <c r="C254" s="151" t="str">
        <f t="shared" si="27"/>
        <v/>
      </c>
      <c r="D254" s="152" t="str">
        <f t="shared" si="21"/>
        <v/>
      </c>
      <c r="E254" s="152" t="str">
        <f t="shared" si="22"/>
        <v/>
      </c>
      <c r="F254" s="152" t="str">
        <f t="shared" si="23"/>
        <v/>
      </c>
      <c r="G254" s="151" t="str">
        <f t="shared" si="24"/>
        <v/>
      </c>
    </row>
    <row r="255" spans="1:7" x14ac:dyDescent="0.25">
      <c r="A255" s="149" t="str">
        <f t="shared" si="25"/>
        <v/>
      </c>
      <c r="B255" s="150" t="str">
        <f t="shared" si="26"/>
        <v/>
      </c>
      <c r="C255" s="151" t="str">
        <f t="shared" si="27"/>
        <v/>
      </c>
      <c r="D255" s="152" t="str">
        <f t="shared" si="21"/>
        <v/>
      </c>
      <c r="E255" s="152" t="str">
        <f t="shared" si="22"/>
        <v/>
      </c>
      <c r="F255" s="152" t="str">
        <f t="shared" si="23"/>
        <v/>
      </c>
      <c r="G255" s="151" t="str">
        <f t="shared" si="24"/>
        <v/>
      </c>
    </row>
    <row r="256" spans="1:7" x14ac:dyDescent="0.25">
      <c r="A256" s="149" t="str">
        <f t="shared" si="25"/>
        <v/>
      </c>
      <c r="B256" s="150" t="str">
        <f t="shared" si="26"/>
        <v/>
      </c>
      <c r="C256" s="151" t="str">
        <f t="shared" si="27"/>
        <v/>
      </c>
      <c r="D256" s="152" t="str">
        <f t="shared" si="21"/>
        <v/>
      </c>
      <c r="E256" s="152" t="str">
        <f t="shared" si="22"/>
        <v/>
      </c>
      <c r="F256" s="152" t="str">
        <f t="shared" si="23"/>
        <v/>
      </c>
      <c r="G256" s="151" t="str">
        <f t="shared" si="24"/>
        <v/>
      </c>
    </row>
    <row r="257" spans="1:7" x14ac:dyDescent="0.25">
      <c r="A257" s="149" t="str">
        <f t="shared" si="25"/>
        <v/>
      </c>
      <c r="B257" s="150" t="str">
        <f t="shared" si="26"/>
        <v/>
      </c>
      <c r="C257" s="151" t="str">
        <f t="shared" si="27"/>
        <v/>
      </c>
      <c r="D257" s="152" t="str">
        <f t="shared" si="21"/>
        <v/>
      </c>
      <c r="E257" s="152" t="str">
        <f t="shared" si="22"/>
        <v/>
      </c>
      <c r="F257" s="152" t="str">
        <f t="shared" si="23"/>
        <v/>
      </c>
      <c r="G257" s="151" t="str">
        <f t="shared" si="24"/>
        <v/>
      </c>
    </row>
    <row r="258" spans="1:7" x14ac:dyDescent="0.25">
      <c r="A258" s="149" t="str">
        <f t="shared" si="25"/>
        <v/>
      </c>
      <c r="B258" s="150" t="str">
        <f t="shared" si="26"/>
        <v/>
      </c>
      <c r="C258" s="151" t="str">
        <f t="shared" si="27"/>
        <v/>
      </c>
      <c r="D258" s="152" t="str">
        <f t="shared" si="21"/>
        <v/>
      </c>
      <c r="E258" s="152" t="str">
        <f t="shared" si="22"/>
        <v/>
      </c>
      <c r="F258" s="152" t="str">
        <f t="shared" si="23"/>
        <v/>
      </c>
      <c r="G258" s="151" t="str">
        <f t="shared" si="24"/>
        <v/>
      </c>
    </row>
    <row r="259" spans="1:7" x14ac:dyDescent="0.25">
      <c r="A259" s="149" t="str">
        <f t="shared" si="25"/>
        <v/>
      </c>
      <c r="B259" s="150" t="str">
        <f t="shared" si="26"/>
        <v/>
      </c>
      <c r="C259" s="151" t="str">
        <f t="shared" si="27"/>
        <v/>
      </c>
      <c r="D259" s="152" t="str">
        <f t="shared" si="21"/>
        <v/>
      </c>
      <c r="E259" s="152" t="str">
        <f t="shared" si="22"/>
        <v/>
      </c>
      <c r="F259" s="152" t="str">
        <f t="shared" si="23"/>
        <v/>
      </c>
      <c r="G259" s="151" t="str">
        <f t="shared" si="24"/>
        <v/>
      </c>
    </row>
    <row r="260" spans="1:7" x14ac:dyDescent="0.25">
      <c r="A260" s="149" t="str">
        <f t="shared" si="25"/>
        <v/>
      </c>
      <c r="B260" s="150" t="str">
        <f t="shared" si="26"/>
        <v/>
      </c>
      <c r="C260" s="151" t="str">
        <f t="shared" si="27"/>
        <v/>
      </c>
      <c r="D260" s="152" t="str">
        <f t="shared" si="21"/>
        <v/>
      </c>
      <c r="E260" s="152" t="str">
        <f t="shared" si="22"/>
        <v/>
      </c>
      <c r="F260" s="152" t="str">
        <f t="shared" si="23"/>
        <v/>
      </c>
      <c r="G260" s="151" t="str">
        <f t="shared" si="24"/>
        <v/>
      </c>
    </row>
    <row r="261" spans="1:7" x14ac:dyDescent="0.25">
      <c r="A261" s="149" t="str">
        <f t="shared" si="25"/>
        <v/>
      </c>
      <c r="B261" s="150" t="str">
        <f t="shared" si="26"/>
        <v/>
      </c>
      <c r="C261" s="151" t="str">
        <f t="shared" si="27"/>
        <v/>
      </c>
      <c r="D261" s="152" t="str">
        <f t="shared" si="21"/>
        <v/>
      </c>
      <c r="E261" s="152" t="str">
        <f t="shared" si="22"/>
        <v/>
      </c>
      <c r="F261" s="152" t="str">
        <f t="shared" si="23"/>
        <v/>
      </c>
      <c r="G261" s="151" t="str">
        <f t="shared" si="24"/>
        <v/>
      </c>
    </row>
    <row r="262" spans="1:7" x14ac:dyDescent="0.25">
      <c r="A262" s="149" t="str">
        <f t="shared" si="25"/>
        <v/>
      </c>
      <c r="B262" s="150" t="str">
        <f t="shared" si="26"/>
        <v/>
      </c>
      <c r="C262" s="151" t="str">
        <f t="shared" si="27"/>
        <v/>
      </c>
      <c r="D262" s="152" t="str">
        <f t="shared" si="21"/>
        <v/>
      </c>
      <c r="E262" s="152" t="str">
        <f t="shared" si="22"/>
        <v/>
      </c>
      <c r="F262" s="152" t="str">
        <f t="shared" si="23"/>
        <v/>
      </c>
      <c r="G262" s="151" t="str">
        <f t="shared" si="24"/>
        <v/>
      </c>
    </row>
    <row r="263" spans="1:7" x14ac:dyDescent="0.25">
      <c r="A263" s="149" t="str">
        <f t="shared" si="25"/>
        <v/>
      </c>
      <c r="B263" s="150" t="str">
        <f t="shared" si="26"/>
        <v/>
      </c>
      <c r="C263" s="151" t="str">
        <f t="shared" si="27"/>
        <v/>
      </c>
      <c r="D263" s="152" t="str">
        <f t="shared" si="21"/>
        <v/>
      </c>
      <c r="E263" s="152" t="str">
        <f t="shared" si="22"/>
        <v/>
      </c>
      <c r="F263" s="152" t="str">
        <f t="shared" si="23"/>
        <v/>
      </c>
      <c r="G263" s="151" t="str">
        <f t="shared" si="24"/>
        <v/>
      </c>
    </row>
    <row r="264" spans="1:7" x14ac:dyDescent="0.25">
      <c r="A264" s="149" t="str">
        <f t="shared" si="25"/>
        <v/>
      </c>
      <c r="B264" s="150" t="str">
        <f t="shared" si="26"/>
        <v/>
      </c>
      <c r="C264" s="151" t="str">
        <f t="shared" si="27"/>
        <v/>
      </c>
      <c r="D264" s="152" t="str">
        <f t="shared" si="21"/>
        <v/>
      </c>
      <c r="E264" s="152" t="str">
        <f t="shared" si="22"/>
        <v/>
      </c>
      <c r="F264" s="152" t="str">
        <f t="shared" si="23"/>
        <v/>
      </c>
      <c r="G264" s="151" t="str">
        <f t="shared" si="24"/>
        <v/>
      </c>
    </row>
    <row r="265" spans="1:7" x14ac:dyDescent="0.25">
      <c r="A265" s="149" t="str">
        <f t="shared" si="25"/>
        <v/>
      </c>
      <c r="B265" s="150" t="str">
        <f t="shared" si="26"/>
        <v/>
      </c>
      <c r="C265" s="151" t="str">
        <f t="shared" si="27"/>
        <v/>
      </c>
      <c r="D265" s="152" t="str">
        <f t="shared" si="21"/>
        <v/>
      </c>
      <c r="E265" s="152" t="str">
        <f t="shared" si="22"/>
        <v/>
      </c>
      <c r="F265" s="152" t="str">
        <f t="shared" si="23"/>
        <v/>
      </c>
      <c r="G265" s="151" t="str">
        <f t="shared" si="24"/>
        <v/>
      </c>
    </row>
    <row r="266" spans="1:7" x14ac:dyDescent="0.25">
      <c r="A266" s="149" t="str">
        <f t="shared" si="25"/>
        <v/>
      </c>
      <c r="B266" s="150" t="str">
        <f t="shared" si="26"/>
        <v/>
      </c>
      <c r="C266" s="151" t="str">
        <f t="shared" si="27"/>
        <v/>
      </c>
      <c r="D266" s="152" t="str">
        <f t="shared" si="21"/>
        <v/>
      </c>
      <c r="E266" s="152" t="str">
        <f t="shared" si="22"/>
        <v/>
      </c>
      <c r="F266" s="152" t="str">
        <f t="shared" si="23"/>
        <v/>
      </c>
      <c r="G266" s="151" t="str">
        <f t="shared" si="24"/>
        <v/>
      </c>
    </row>
    <row r="267" spans="1:7" x14ac:dyDescent="0.25">
      <c r="A267" s="149" t="str">
        <f t="shared" si="25"/>
        <v/>
      </c>
      <c r="B267" s="150" t="str">
        <f t="shared" si="26"/>
        <v/>
      </c>
      <c r="C267" s="151" t="str">
        <f t="shared" si="27"/>
        <v/>
      </c>
      <c r="D267" s="152" t="str">
        <f t="shared" si="21"/>
        <v/>
      </c>
      <c r="E267" s="152" t="str">
        <f t="shared" si="22"/>
        <v/>
      </c>
      <c r="F267" s="152" t="str">
        <f t="shared" si="23"/>
        <v/>
      </c>
      <c r="G267" s="151" t="str">
        <f t="shared" si="24"/>
        <v/>
      </c>
    </row>
    <row r="268" spans="1:7" x14ac:dyDescent="0.25">
      <c r="A268" s="149" t="str">
        <f t="shared" si="25"/>
        <v/>
      </c>
      <c r="B268" s="150" t="str">
        <f t="shared" si="26"/>
        <v/>
      </c>
      <c r="C268" s="151" t="str">
        <f t="shared" si="27"/>
        <v/>
      </c>
      <c r="D268" s="152" t="str">
        <f t="shared" si="21"/>
        <v/>
      </c>
      <c r="E268" s="152" t="str">
        <f t="shared" si="22"/>
        <v/>
      </c>
      <c r="F268" s="152" t="str">
        <f t="shared" si="23"/>
        <v/>
      </c>
      <c r="G268" s="151" t="str">
        <f t="shared" si="24"/>
        <v/>
      </c>
    </row>
    <row r="269" spans="1:7" x14ac:dyDescent="0.25">
      <c r="A269" s="149" t="str">
        <f t="shared" si="25"/>
        <v/>
      </c>
      <c r="B269" s="150" t="str">
        <f t="shared" si="26"/>
        <v/>
      </c>
      <c r="C269" s="151" t="str">
        <f t="shared" si="27"/>
        <v/>
      </c>
      <c r="D269" s="152" t="str">
        <f t="shared" si="21"/>
        <v/>
      </c>
      <c r="E269" s="152" t="str">
        <f t="shared" si="22"/>
        <v/>
      </c>
      <c r="F269" s="152" t="str">
        <f t="shared" si="23"/>
        <v/>
      </c>
      <c r="G269" s="151" t="str">
        <f t="shared" si="24"/>
        <v/>
      </c>
    </row>
    <row r="270" spans="1:7" x14ac:dyDescent="0.25">
      <c r="A270" s="149" t="str">
        <f t="shared" si="25"/>
        <v/>
      </c>
      <c r="B270" s="150" t="str">
        <f t="shared" si="26"/>
        <v/>
      </c>
      <c r="C270" s="151" t="str">
        <f t="shared" si="27"/>
        <v/>
      </c>
      <c r="D270" s="152" t="str">
        <f t="shared" si="21"/>
        <v/>
      </c>
      <c r="E270" s="152" t="str">
        <f t="shared" si="22"/>
        <v/>
      </c>
      <c r="F270" s="152" t="str">
        <f t="shared" si="23"/>
        <v/>
      </c>
      <c r="G270" s="151" t="str">
        <f t="shared" si="24"/>
        <v/>
      </c>
    </row>
    <row r="271" spans="1:7" x14ac:dyDescent="0.25">
      <c r="A271" s="149" t="str">
        <f t="shared" si="25"/>
        <v/>
      </c>
      <c r="B271" s="150" t="str">
        <f t="shared" si="26"/>
        <v/>
      </c>
      <c r="C271" s="151" t="str">
        <f t="shared" si="27"/>
        <v/>
      </c>
      <c r="D271" s="152" t="str">
        <f t="shared" ref="D271:D334" si="28">IF(B271="","",IPMT($E$11/12,B271,$E$7,-$E$9,$E$10,0))</f>
        <v/>
      </c>
      <c r="E271" s="152" t="str">
        <f t="shared" ref="E271:E334" si="29">IF(B271="","",PPMT($E$11/12,B271,$E$7,-$E$9,$E$10,0))</f>
        <v/>
      </c>
      <c r="F271" s="152" t="str">
        <f t="shared" si="23"/>
        <v/>
      </c>
      <c r="G271" s="151" t="str">
        <f t="shared" si="24"/>
        <v/>
      </c>
    </row>
    <row r="272" spans="1:7" x14ac:dyDescent="0.25">
      <c r="A272" s="149" t="str">
        <f t="shared" si="25"/>
        <v/>
      </c>
      <c r="B272" s="150" t="str">
        <f t="shared" si="26"/>
        <v/>
      </c>
      <c r="C272" s="151" t="str">
        <f t="shared" si="27"/>
        <v/>
      </c>
      <c r="D272" s="152" t="str">
        <f t="shared" si="28"/>
        <v/>
      </c>
      <c r="E272" s="152" t="str">
        <f t="shared" si="29"/>
        <v/>
      </c>
      <c r="F272" s="152" t="str">
        <f t="shared" ref="F272:F335" si="30">IF(B272="","",SUM(D272:E272))</f>
        <v/>
      </c>
      <c r="G272" s="151" t="str">
        <f t="shared" ref="G272:G335" si="31">IF(B272="","",SUM(C272)-SUM(E272))</f>
        <v/>
      </c>
    </row>
    <row r="273" spans="1:7" x14ac:dyDescent="0.25">
      <c r="A273" s="149" t="str">
        <f t="shared" ref="A273:A336" si="32">IF(B273="","",EDATE(A272,1))</f>
        <v/>
      </c>
      <c r="B273" s="150" t="str">
        <f t="shared" ref="B273:B336" si="33">IF(B272="","",IF(SUM(B272)+1&lt;=$E$7,SUM(B272)+1,""))</f>
        <v/>
      </c>
      <c r="C273" s="151" t="str">
        <f t="shared" ref="C273:C336" si="34">IF(B273="","",G272)</f>
        <v/>
      </c>
      <c r="D273" s="152" t="str">
        <f t="shared" si="28"/>
        <v/>
      </c>
      <c r="E273" s="152" t="str">
        <f t="shared" si="29"/>
        <v/>
      </c>
      <c r="F273" s="152" t="str">
        <f t="shared" si="30"/>
        <v/>
      </c>
      <c r="G273" s="151" t="str">
        <f t="shared" si="31"/>
        <v/>
      </c>
    </row>
    <row r="274" spans="1:7" x14ac:dyDescent="0.25">
      <c r="A274" s="149" t="str">
        <f t="shared" si="32"/>
        <v/>
      </c>
      <c r="B274" s="150" t="str">
        <f t="shared" si="33"/>
        <v/>
      </c>
      <c r="C274" s="151" t="str">
        <f t="shared" si="34"/>
        <v/>
      </c>
      <c r="D274" s="152" t="str">
        <f t="shared" si="28"/>
        <v/>
      </c>
      <c r="E274" s="152" t="str">
        <f t="shared" si="29"/>
        <v/>
      </c>
      <c r="F274" s="152" t="str">
        <f t="shared" si="30"/>
        <v/>
      </c>
      <c r="G274" s="151" t="str">
        <f t="shared" si="31"/>
        <v/>
      </c>
    </row>
    <row r="275" spans="1:7" x14ac:dyDescent="0.25">
      <c r="A275" s="149" t="str">
        <f t="shared" si="32"/>
        <v/>
      </c>
      <c r="B275" s="150" t="str">
        <f t="shared" si="33"/>
        <v/>
      </c>
      <c r="C275" s="151" t="str">
        <f t="shared" si="34"/>
        <v/>
      </c>
      <c r="D275" s="152" t="str">
        <f t="shared" si="28"/>
        <v/>
      </c>
      <c r="E275" s="152" t="str">
        <f t="shared" si="29"/>
        <v/>
      </c>
      <c r="F275" s="152" t="str">
        <f t="shared" si="30"/>
        <v/>
      </c>
      <c r="G275" s="151" t="str">
        <f t="shared" si="31"/>
        <v/>
      </c>
    </row>
    <row r="276" spans="1:7" x14ac:dyDescent="0.25">
      <c r="A276" s="149" t="str">
        <f t="shared" si="32"/>
        <v/>
      </c>
      <c r="B276" s="150" t="str">
        <f t="shared" si="33"/>
        <v/>
      </c>
      <c r="C276" s="151" t="str">
        <f t="shared" si="34"/>
        <v/>
      </c>
      <c r="D276" s="152" t="str">
        <f t="shared" si="28"/>
        <v/>
      </c>
      <c r="E276" s="152" t="str">
        <f t="shared" si="29"/>
        <v/>
      </c>
      <c r="F276" s="152" t="str">
        <f t="shared" si="30"/>
        <v/>
      </c>
      <c r="G276" s="151" t="str">
        <f t="shared" si="31"/>
        <v/>
      </c>
    </row>
    <row r="277" spans="1:7" x14ac:dyDescent="0.25">
      <c r="A277" s="149" t="str">
        <f t="shared" si="32"/>
        <v/>
      </c>
      <c r="B277" s="150" t="str">
        <f t="shared" si="33"/>
        <v/>
      </c>
      <c r="C277" s="151" t="str">
        <f t="shared" si="34"/>
        <v/>
      </c>
      <c r="D277" s="152" t="str">
        <f t="shared" si="28"/>
        <v/>
      </c>
      <c r="E277" s="152" t="str">
        <f t="shared" si="29"/>
        <v/>
      </c>
      <c r="F277" s="152" t="str">
        <f t="shared" si="30"/>
        <v/>
      </c>
      <c r="G277" s="151" t="str">
        <f t="shared" si="31"/>
        <v/>
      </c>
    </row>
    <row r="278" spans="1:7" x14ac:dyDescent="0.25">
      <c r="A278" s="149" t="str">
        <f t="shared" si="32"/>
        <v/>
      </c>
      <c r="B278" s="150" t="str">
        <f t="shared" si="33"/>
        <v/>
      </c>
      <c r="C278" s="151" t="str">
        <f t="shared" si="34"/>
        <v/>
      </c>
      <c r="D278" s="152" t="str">
        <f t="shared" si="28"/>
        <v/>
      </c>
      <c r="E278" s="152" t="str">
        <f t="shared" si="29"/>
        <v/>
      </c>
      <c r="F278" s="152" t="str">
        <f t="shared" si="30"/>
        <v/>
      </c>
      <c r="G278" s="151" t="str">
        <f t="shared" si="31"/>
        <v/>
      </c>
    </row>
    <row r="279" spans="1:7" x14ac:dyDescent="0.25">
      <c r="A279" s="149" t="str">
        <f t="shared" si="32"/>
        <v/>
      </c>
      <c r="B279" s="150" t="str">
        <f t="shared" si="33"/>
        <v/>
      </c>
      <c r="C279" s="151" t="str">
        <f t="shared" si="34"/>
        <v/>
      </c>
      <c r="D279" s="152" t="str">
        <f t="shared" si="28"/>
        <v/>
      </c>
      <c r="E279" s="152" t="str">
        <f t="shared" si="29"/>
        <v/>
      </c>
      <c r="F279" s="152" t="str">
        <f t="shared" si="30"/>
        <v/>
      </c>
      <c r="G279" s="151" t="str">
        <f t="shared" si="31"/>
        <v/>
      </c>
    </row>
    <row r="280" spans="1:7" x14ac:dyDescent="0.25">
      <c r="A280" s="149" t="str">
        <f t="shared" si="32"/>
        <v/>
      </c>
      <c r="B280" s="150" t="str">
        <f t="shared" si="33"/>
        <v/>
      </c>
      <c r="C280" s="151" t="str">
        <f t="shared" si="34"/>
        <v/>
      </c>
      <c r="D280" s="152" t="str">
        <f t="shared" si="28"/>
        <v/>
      </c>
      <c r="E280" s="152" t="str">
        <f t="shared" si="29"/>
        <v/>
      </c>
      <c r="F280" s="152" t="str">
        <f t="shared" si="30"/>
        <v/>
      </c>
      <c r="G280" s="151" t="str">
        <f t="shared" si="31"/>
        <v/>
      </c>
    </row>
    <row r="281" spans="1:7" x14ac:dyDescent="0.25">
      <c r="A281" s="149" t="str">
        <f t="shared" si="32"/>
        <v/>
      </c>
      <c r="B281" s="150" t="str">
        <f t="shared" si="33"/>
        <v/>
      </c>
      <c r="C281" s="151" t="str">
        <f t="shared" si="34"/>
        <v/>
      </c>
      <c r="D281" s="152" t="str">
        <f t="shared" si="28"/>
        <v/>
      </c>
      <c r="E281" s="152" t="str">
        <f t="shared" si="29"/>
        <v/>
      </c>
      <c r="F281" s="152" t="str">
        <f t="shared" si="30"/>
        <v/>
      </c>
      <c r="G281" s="151" t="str">
        <f t="shared" si="31"/>
        <v/>
      </c>
    </row>
    <row r="282" spans="1:7" x14ac:dyDescent="0.25">
      <c r="A282" s="149" t="str">
        <f t="shared" si="32"/>
        <v/>
      </c>
      <c r="B282" s="150" t="str">
        <f t="shared" si="33"/>
        <v/>
      </c>
      <c r="C282" s="151" t="str">
        <f t="shared" si="34"/>
        <v/>
      </c>
      <c r="D282" s="152" t="str">
        <f t="shared" si="28"/>
        <v/>
      </c>
      <c r="E282" s="152" t="str">
        <f t="shared" si="29"/>
        <v/>
      </c>
      <c r="F282" s="152" t="str">
        <f t="shared" si="30"/>
        <v/>
      </c>
      <c r="G282" s="151" t="str">
        <f t="shared" si="31"/>
        <v/>
      </c>
    </row>
    <row r="283" spans="1:7" x14ac:dyDescent="0.25">
      <c r="A283" s="149" t="str">
        <f t="shared" si="32"/>
        <v/>
      </c>
      <c r="B283" s="150" t="str">
        <f t="shared" si="33"/>
        <v/>
      </c>
      <c r="C283" s="151" t="str">
        <f t="shared" si="34"/>
        <v/>
      </c>
      <c r="D283" s="152" t="str">
        <f t="shared" si="28"/>
        <v/>
      </c>
      <c r="E283" s="152" t="str">
        <f t="shared" si="29"/>
        <v/>
      </c>
      <c r="F283" s="152" t="str">
        <f t="shared" si="30"/>
        <v/>
      </c>
      <c r="G283" s="151" t="str">
        <f t="shared" si="31"/>
        <v/>
      </c>
    </row>
    <row r="284" spans="1:7" x14ac:dyDescent="0.25">
      <c r="A284" s="149" t="str">
        <f t="shared" si="32"/>
        <v/>
      </c>
      <c r="B284" s="150" t="str">
        <f t="shared" si="33"/>
        <v/>
      </c>
      <c r="C284" s="151" t="str">
        <f t="shared" si="34"/>
        <v/>
      </c>
      <c r="D284" s="152" t="str">
        <f t="shared" si="28"/>
        <v/>
      </c>
      <c r="E284" s="152" t="str">
        <f t="shared" si="29"/>
        <v/>
      </c>
      <c r="F284" s="152" t="str">
        <f t="shared" si="30"/>
        <v/>
      </c>
      <c r="G284" s="151" t="str">
        <f t="shared" si="31"/>
        <v/>
      </c>
    </row>
    <row r="285" spans="1:7" x14ac:dyDescent="0.25">
      <c r="A285" s="149" t="str">
        <f t="shared" si="32"/>
        <v/>
      </c>
      <c r="B285" s="150" t="str">
        <f t="shared" si="33"/>
        <v/>
      </c>
      <c r="C285" s="151" t="str">
        <f t="shared" si="34"/>
        <v/>
      </c>
      <c r="D285" s="152" t="str">
        <f t="shared" si="28"/>
        <v/>
      </c>
      <c r="E285" s="152" t="str">
        <f t="shared" si="29"/>
        <v/>
      </c>
      <c r="F285" s="152" t="str">
        <f t="shared" si="30"/>
        <v/>
      </c>
      <c r="G285" s="151" t="str">
        <f t="shared" si="31"/>
        <v/>
      </c>
    </row>
    <row r="286" spans="1:7" x14ac:dyDescent="0.25">
      <c r="A286" s="149" t="str">
        <f t="shared" si="32"/>
        <v/>
      </c>
      <c r="B286" s="150" t="str">
        <f t="shared" si="33"/>
        <v/>
      </c>
      <c r="C286" s="151" t="str">
        <f t="shared" si="34"/>
        <v/>
      </c>
      <c r="D286" s="152" t="str">
        <f t="shared" si="28"/>
        <v/>
      </c>
      <c r="E286" s="152" t="str">
        <f t="shared" si="29"/>
        <v/>
      </c>
      <c r="F286" s="152" t="str">
        <f t="shared" si="30"/>
        <v/>
      </c>
      <c r="G286" s="151" t="str">
        <f t="shared" si="31"/>
        <v/>
      </c>
    </row>
    <row r="287" spans="1:7" x14ac:dyDescent="0.25">
      <c r="A287" s="149" t="str">
        <f t="shared" si="32"/>
        <v/>
      </c>
      <c r="B287" s="150" t="str">
        <f t="shared" si="33"/>
        <v/>
      </c>
      <c r="C287" s="151" t="str">
        <f t="shared" si="34"/>
        <v/>
      </c>
      <c r="D287" s="152" t="str">
        <f t="shared" si="28"/>
        <v/>
      </c>
      <c r="E287" s="152" t="str">
        <f t="shared" si="29"/>
        <v/>
      </c>
      <c r="F287" s="152" t="str">
        <f t="shared" si="30"/>
        <v/>
      </c>
      <c r="G287" s="151" t="str">
        <f t="shared" si="31"/>
        <v/>
      </c>
    </row>
    <row r="288" spans="1:7" x14ac:dyDescent="0.25">
      <c r="A288" s="149" t="str">
        <f t="shared" si="32"/>
        <v/>
      </c>
      <c r="B288" s="150" t="str">
        <f t="shared" si="33"/>
        <v/>
      </c>
      <c r="C288" s="151" t="str">
        <f t="shared" si="34"/>
        <v/>
      </c>
      <c r="D288" s="152" t="str">
        <f t="shared" si="28"/>
        <v/>
      </c>
      <c r="E288" s="152" t="str">
        <f t="shared" si="29"/>
        <v/>
      </c>
      <c r="F288" s="152" t="str">
        <f t="shared" si="30"/>
        <v/>
      </c>
      <c r="G288" s="151" t="str">
        <f t="shared" si="31"/>
        <v/>
      </c>
    </row>
    <row r="289" spans="1:7" x14ac:dyDescent="0.25">
      <c r="A289" s="149" t="str">
        <f t="shared" si="32"/>
        <v/>
      </c>
      <c r="B289" s="150" t="str">
        <f t="shared" si="33"/>
        <v/>
      </c>
      <c r="C289" s="151" t="str">
        <f t="shared" si="34"/>
        <v/>
      </c>
      <c r="D289" s="152" t="str">
        <f t="shared" si="28"/>
        <v/>
      </c>
      <c r="E289" s="152" t="str">
        <f t="shared" si="29"/>
        <v/>
      </c>
      <c r="F289" s="152" t="str">
        <f t="shared" si="30"/>
        <v/>
      </c>
      <c r="G289" s="151" t="str">
        <f t="shared" si="31"/>
        <v/>
      </c>
    </row>
    <row r="290" spans="1:7" x14ac:dyDescent="0.25">
      <c r="A290" s="149" t="str">
        <f t="shared" si="32"/>
        <v/>
      </c>
      <c r="B290" s="150" t="str">
        <f t="shared" si="33"/>
        <v/>
      </c>
      <c r="C290" s="151" t="str">
        <f t="shared" si="34"/>
        <v/>
      </c>
      <c r="D290" s="152" t="str">
        <f t="shared" si="28"/>
        <v/>
      </c>
      <c r="E290" s="152" t="str">
        <f t="shared" si="29"/>
        <v/>
      </c>
      <c r="F290" s="152" t="str">
        <f t="shared" si="30"/>
        <v/>
      </c>
      <c r="G290" s="151" t="str">
        <f t="shared" si="31"/>
        <v/>
      </c>
    </row>
    <row r="291" spans="1:7" x14ac:dyDescent="0.25">
      <c r="A291" s="149" t="str">
        <f t="shared" si="32"/>
        <v/>
      </c>
      <c r="B291" s="150" t="str">
        <f t="shared" si="33"/>
        <v/>
      </c>
      <c r="C291" s="151" t="str">
        <f t="shared" si="34"/>
        <v/>
      </c>
      <c r="D291" s="152" t="str">
        <f t="shared" si="28"/>
        <v/>
      </c>
      <c r="E291" s="152" t="str">
        <f t="shared" si="29"/>
        <v/>
      </c>
      <c r="F291" s="152" t="str">
        <f t="shared" si="30"/>
        <v/>
      </c>
      <c r="G291" s="151" t="str">
        <f t="shared" si="31"/>
        <v/>
      </c>
    </row>
    <row r="292" spans="1:7" x14ac:dyDescent="0.25">
      <c r="A292" s="149" t="str">
        <f t="shared" si="32"/>
        <v/>
      </c>
      <c r="B292" s="150" t="str">
        <f t="shared" si="33"/>
        <v/>
      </c>
      <c r="C292" s="151" t="str">
        <f t="shared" si="34"/>
        <v/>
      </c>
      <c r="D292" s="152" t="str">
        <f t="shared" si="28"/>
        <v/>
      </c>
      <c r="E292" s="152" t="str">
        <f t="shared" si="29"/>
        <v/>
      </c>
      <c r="F292" s="152" t="str">
        <f t="shared" si="30"/>
        <v/>
      </c>
      <c r="G292" s="151" t="str">
        <f t="shared" si="31"/>
        <v/>
      </c>
    </row>
    <row r="293" spans="1:7" x14ac:dyDescent="0.25">
      <c r="A293" s="149" t="str">
        <f t="shared" si="32"/>
        <v/>
      </c>
      <c r="B293" s="150" t="str">
        <f t="shared" si="33"/>
        <v/>
      </c>
      <c r="C293" s="151" t="str">
        <f t="shared" si="34"/>
        <v/>
      </c>
      <c r="D293" s="152" t="str">
        <f t="shared" si="28"/>
        <v/>
      </c>
      <c r="E293" s="152" t="str">
        <f t="shared" si="29"/>
        <v/>
      </c>
      <c r="F293" s="152" t="str">
        <f t="shared" si="30"/>
        <v/>
      </c>
      <c r="G293" s="151" t="str">
        <f t="shared" si="31"/>
        <v/>
      </c>
    </row>
    <row r="294" spans="1:7" x14ac:dyDescent="0.25">
      <c r="A294" s="149" t="str">
        <f t="shared" si="32"/>
        <v/>
      </c>
      <c r="B294" s="150" t="str">
        <f t="shared" si="33"/>
        <v/>
      </c>
      <c r="C294" s="151" t="str">
        <f t="shared" si="34"/>
        <v/>
      </c>
      <c r="D294" s="152" t="str">
        <f t="shared" si="28"/>
        <v/>
      </c>
      <c r="E294" s="152" t="str">
        <f t="shared" si="29"/>
        <v/>
      </c>
      <c r="F294" s="152" t="str">
        <f t="shared" si="30"/>
        <v/>
      </c>
      <c r="G294" s="151" t="str">
        <f t="shared" si="31"/>
        <v/>
      </c>
    </row>
    <row r="295" spans="1:7" x14ac:dyDescent="0.25">
      <c r="A295" s="149" t="str">
        <f t="shared" si="32"/>
        <v/>
      </c>
      <c r="B295" s="150" t="str">
        <f t="shared" si="33"/>
        <v/>
      </c>
      <c r="C295" s="151" t="str">
        <f t="shared" si="34"/>
        <v/>
      </c>
      <c r="D295" s="152" t="str">
        <f t="shared" si="28"/>
        <v/>
      </c>
      <c r="E295" s="152" t="str">
        <f t="shared" si="29"/>
        <v/>
      </c>
      <c r="F295" s="152" t="str">
        <f t="shared" si="30"/>
        <v/>
      </c>
      <c r="G295" s="151" t="str">
        <f t="shared" si="31"/>
        <v/>
      </c>
    </row>
    <row r="296" spans="1:7" x14ac:dyDescent="0.25">
      <c r="A296" s="149" t="str">
        <f t="shared" si="32"/>
        <v/>
      </c>
      <c r="B296" s="150" t="str">
        <f t="shared" si="33"/>
        <v/>
      </c>
      <c r="C296" s="151" t="str">
        <f t="shared" si="34"/>
        <v/>
      </c>
      <c r="D296" s="152" t="str">
        <f t="shared" si="28"/>
        <v/>
      </c>
      <c r="E296" s="152" t="str">
        <f t="shared" si="29"/>
        <v/>
      </c>
      <c r="F296" s="152" t="str">
        <f t="shared" si="30"/>
        <v/>
      </c>
      <c r="G296" s="151" t="str">
        <f t="shared" si="31"/>
        <v/>
      </c>
    </row>
    <row r="297" spans="1:7" x14ac:dyDescent="0.25">
      <c r="A297" s="149" t="str">
        <f t="shared" si="32"/>
        <v/>
      </c>
      <c r="B297" s="150" t="str">
        <f t="shared" si="33"/>
        <v/>
      </c>
      <c r="C297" s="151" t="str">
        <f t="shared" si="34"/>
        <v/>
      </c>
      <c r="D297" s="152" t="str">
        <f t="shared" si="28"/>
        <v/>
      </c>
      <c r="E297" s="152" t="str">
        <f t="shared" si="29"/>
        <v/>
      </c>
      <c r="F297" s="152" t="str">
        <f t="shared" si="30"/>
        <v/>
      </c>
      <c r="G297" s="151" t="str">
        <f t="shared" si="31"/>
        <v/>
      </c>
    </row>
    <row r="298" spans="1:7" x14ac:dyDescent="0.25">
      <c r="A298" s="149" t="str">
        <f t="shared" si="32"/>
        <v/>
      </c>
      <c r="B298" s="150" t="str">
        <f t="shared" si="33"/>
        <v/>
      </c>
      <c r="C298" s="151" t="str">
        <f t="shared" si="34"/>
        <v/>
      </c>
      <c r="D298" s="152" t="str">
        <f t="shared" si="28"/>
        <v/>
      </c>
      <c r="E298" s="152" t="str">
        <f t="shared" si="29"/>
        <v/>
      </c>
      <c r="F298" s="152" t="str">
        <f t="shared" si="30"/>
        <v/>
      </c>
      <c r="G298" s="151" t="str">
        <f t="shared" si="31"/>
        <v/>
      </c>
    </row>
    <row r="299" spans="1:7" x14ac:dyDescent="0.25">
      <c r="A299" s="149" t="str">
        <f t="shared" si="32"/>
        <v/>
      </c>
      <c r="B299" s="150" t="str">
        <f t="shared" si="33"/>
        <v/>
      </c>
      <c r="C299" s="151" t="str">
        <f t="shared" si="34"/>
        <v/>
      </c>
      <c r="D299" s="152" t="str">
        <f t="shared" si="28"/>
        <v/>
      </c>
      <c r="E299" s="152" t="str">
        <f t="shared" si="29"/>
        <v/>
      </c>
      <c r="F299" s="152" t="str">
        <f t="shared" si="30"/>
        <v/>
      </c>
      <c r="G299" s="151" t="str">
        <f t="shared" si="31"/>
        <v/>
      </c>
    </row>
    <row r="300" spans="1:7" x14ac:dyDescent="0.25">
      <c r="A300" s="149" t="str">
        <f t="shared" si="32"/>
        <v/>
      </c>
      <c r="B300" s="150" t="str">
        <f t="shared" si="33"/>
        <v/>
      </c>
      <c r="C300" s="151" t="str">
        <f t="shared" si="34"/>
        <v/>
      </c>
      <c r="D300" s="152" t="str">
        <f t="shared" si="28"/>
        <v/>
      </c>
      <c r="E300" s="152" t="str">
        <f t="shared" si="29"/>
        <v/>
      </c>
      <c r="F300" s="152" t="str">
        <f t="shared" si="30"/>
        <v/>
      </c>
      <c r="G300" s="151" t="str">
        <f t="shared" si="31"/>
        <v/>
      </c>
    </row>
    <row r="301" spans="1:7" x14ac:dyDescent="0.25">
      <c r="A301" s="149" t="str">
        <f t="shared" si="32"/>
        <v/>
      </c>
      <c r="B301" s="150" t="str">
        <f t="shared" si="33"/>
        <v/>
      </c>
      <c r="C301" s="151" t="str">
        <f t="shared" si="34"/>
        <v/>
      </c>
      <c r="D301" s="152" t="str">
        <f t="shared" si="28"/>
        <v/>
      </c>
      <c r="E301" s="152" t="str">
        <f t="shared" si="29"/>
        <v/>
      </c>
      <c r="F301" s="152" t="str">
        <f t="shared" si="30"/>
        <v/>
      </c>
      <c r="G301" s="151" t="str">
        <f t="shared" si="31"/>
        <v/>
      </c>
    </row>
    <row r="302" spans="1:7" x14ac:dyDescent="0.25">
      <c r="A302" s="149" t="str">
        <f t="shared" si="32"/>
        <v/>
      </c>
      <c r="B302" s="150" t="str">
        <f t="shared" si="33"/>
        <v/>
      </c>
      <c r="C302" s="151" t="str">
        <f t="shared" si="34"/>
        <v/>
      </c>
      <c r="D302" s="152" t="str">
        <f t="shared" si="28"/>
        <v/>
      </c>
      <c r="E302" s="152" t="str">
        <f t="shared" si="29"/>
        <v/>
      </c>
      <c r="F302" s="152" t="str">
        <f t="shared" si="30"/>
        <v/>
      </c>
      <c r="G302" s="151" t="str">
        <f t="shared" si="31"/>
        <v/>
      </c>
    </row>
    <row r="303" spans="1:7" x14ac:dyDescent="0.25">
      <c r="A303" s="149" t="str">
        <f t="shared" si="32"/>
        <v/>
      </c>
      <c r="B303" s="150" t="str">
        <f t="shared" si="33"/>
        <v/>
      </c>
      <c r="C303" s="151" t="str">
        <f t="shared" si="34"/>
        <v/>
      </c>
      <c r="D303" s="152" t="str">
        <f t="shared" si="28"/>
        <v/>
      </c>
      <c r="E303" s="152" t="str">
        <f t="shared" si="29"/>
        <v/>
      </c>
      <c r="F303" s="152" t="str">
        <f t="shared" si="30"/>
        <v/>
      </c>
      <c r="G303" s="151" t="str">
        <f t="shared" si="31"/>
        <v/>
      </c>
    </row>
    <row r="304" spans="1:7" x14ac:dyDescent="0.25">
      <c r="A304" s="149" t="str">
        <f t="shared" si="32"/>
        <v/>
      </c>
      <c r="B304" s="150" t="str">
        <f t="shared" si="33"/>
        <v/>
      </c>
      <c r="C304" s="151" t="str">
        <f t="shared" si="34"/>
        <v/>
      </c>
      <c r="D304" s="152" t="str">
        <f t="shared" si="28"/>
        <v/>
      </c>
      <c r="E304" s="152" t="str">
        <f t="shared" si="29"/>
        <v/>
      </c>
      <c r="F304" s="152" t="str">
        <f t="shared" si="30"/>
        <v/>
      </c>
      <c r="G304" s="151" t="str">
        <f t="shared" si="31"/>
        <v/>
      </c>
    </row>
    <row r="305" spans="1:7" x14ac:dyDescent="0.25">
      <c r="A305" s="149" t="str">
        <f t="shared" si="32"/>
        <v/>
      </c>
      <c r="B305" s="150" t="str">
        <f t="shared" si="33"/>
        <v/>
      </c>
      <c r="C305" s="151" t="str">
        <f t="shared" si="34"/>
        <v/>
      </c>
      <c r="D305" s="152" t="str">
        <f t="shared" si="28"/>
        <v/>
      </c>
      <c r="E305" s="152" t="str">
        <f t="shared" si="29"/>
        <v/>
      </c>
      <c r="F305" s="152" t="str">
        <f t="shared" si="30"/>
        <v/>
      </c>
      <c r="G305" s="151" t="str">
        <f t="shared" si="31"/>
        <v/>
      </c>
    </row>
    <row r="306" spans="1:7" x14ac:dyDescent="0.25">
      <c r="A306" s="149" t="str">
        <f t="shared" si="32"/>
        <v/>
      </c>
      <c r="B306" s="150" t="str">
        <f t="shared" si="33"/>
        <v/>
      </c>
      <c r="C306" s="151" t="str">
        <f t="shared" si="34"/>
        <v/>
      </c>
      <c r="D306" s="152" t="str">
        <f t="shared" si="28"/>
        <v/>
      </c>
      <c r="E306" s="152" t="str">
        <f t="shared" si="29"/>
        <v/>
      </c>
      <c r="F306" s="152" t="str">
        <f t="shared" si="30"/>
        <v/>
      </c>
      <c r="G306" s="151" t="str">
        <f t="shared" si="31"/>
        <v/>
      </c>
    </row>
    <row r="307" spans="1:7" x14ac:dyDescent="0.25">
      <c r="A307" s="149" t="str">
        <f t="shared" si="32"/>
        <v/>
      </c>
      <c r="B307" s="150" t="str">
        <f t="shared" si="33"/>
        <v/>
      </c>
      <c r="C307" s="151" t="str">
        <f t="shared" si="34"/>
        <v/>
      </c>
      <c r="D307" s="152" t="str">
        <f t="shared" si="28"/>
        <v/>
      </c>
      <c r="E307" s="152" t="str">
        <f t="shared" si="29"/>
        <v/>
      </c>
      <c r="F307" s="152" t="str">
        <f t="shared" si="30"/>
        <v/>
      </c>
      <c r="G307" s="151" t="str">
        <f t="shared" si="31"/>
        <v/>
      </c>
    </row>
    <row r="308" spans="1:7" x14ac:dyDescent="0.25">
      <c r="A308" s="149" t="str">
        <f t="shared" si="32"/>
        <v/>
      </c>
      <c r="B308" s="150" t="str">
        <f t="shared" si="33"/>
        <v/>
      </c>
      <c r="C308" s="151" t="str">
        <f t="shared" si="34"/>
        <v/>
      </c>
      <c r="D308" s="152" t="str">
        <f t="shared" si="28"/>
        <v/>
      </c>
      <c r="E308" s="152" t="str">
        <f t="shared" si="29"/>
        <v/>
      </c>
      <c r="F308" s="152" t="str">
        <f t="shared" si="30"/>
        <v/>
      </c>
      <c r="G308" s="151" t="str">
        <f t="shared" si="31"/>
        <v/>
      </c>
    </row>
    <row r="309" spans="1:7" x14ac:dyDescent="0.25">
      <c r="A309" s="149" t="str">
        <f t="shared" si="32"/>
        <v/>
      </c>
      <c r="B309" s="150" t="str">
        <f t="shared" si="33"/>
        <v/>
      </c>
      <c r="C309" s="151" t="str">
        <f t="shared" si="34"/>
        <v/>
      </c>
      <c r="D309" s="152" t="str">
        <f t="shared" si="28"/>
        <v/>
      </c>
      <c r="E309" s="152" t="str">
        <f t="shared" si="29"/>
        <v/>
      </c>
      <c r="F309" s="152" t="str">
        <f t="shared" si="30"/>
        <v/>
      </c>
      <c r="G309" s="151" t="str">
        <f t="shared" si="31"/>
        <v/>
      </c>
    </row>
    <row r="310" spans="1:7" x14ac:dyDescent="0.25">
      <c r="A310" s="149" t="str">
        <f t="shared" si="32"/>
        <v/>
      </c>
      <c r="B310" s="150" t="str">
        <f t="shared" si="33"/>
        <v/>
      </c>
      <c r="C310" s="151" t="str">
        <f t="shared" si="34"/>
        <v/>
      </c>
      <c r="D310" s="152" t="str">
        <f t="shared" si="28"/>
        <v/>
      </c>
      <c r="E310" s="152" t="str">
        <f t="shared" si="29"/>
        <v/>
      </c>
      <c r="F310" s="152" t="str">
        <f t="shared" si="30"/>
        <v/>
      </c>
      <c r="G310" s="151" t="str">
        <f t="shared" si="31"/>
        <v/>
      </c>
    </row>
    <row r="311" spans="1:7" x14ac:dyDescent="0.25">
      <c r="A311" s="149" t="str">
        <f t="shared" si="32"/>
        <v/>
      </c>
      <c r="B311" s="150" t="str">
        <f t="shared" si="33"/>
        <v/>
      </c>
      <c r="C311" s="151" t="str">
        <f t="shared" si="34"/>
        <v/>
      </c>
      <c r="D311" s="152" t="str">
        <f t="shared" si="28"/>
        <v/>
      </c>
      <c r="E311" s="152" t="str">
        <f t="shared" si="29"/>
        <v/>
      </c>
      <c r="F311" s="152" t="str">
        <f t="shared" si="30"/>
        <v/>
      </c>
      <c r="G311" s="151" t="str">
        <f t="shared" si="31"/>
        <v/>
      </c>
    </row>
    <row r="312" spans="1:7" x14ac:dyDescent="0.25">
      <c r="A312" s="149" t="str">
        <f t="shared" si="32"/>
        <v/>
      </c>
      <c r="B312" s="150" t="str">
        <f t="shared" si="33"/>
        <v/>
      </c>
      <c r="C312" s="151" t="str">
        <f t="shared" si="34"/>
        <v/>
      </c>
      <c r="D312" s="152" t="str">
        <f t="shared" si="28"/>
        <v/>
      </c>
      <c r="E312" s="152" t="str">
        <f t="shared" si="29"/>
        <v/>
      </c>
      <c r="F312" s="152" t="str">
        <f t="shared" si="30"/>
        <v/>
      </c>
      <c r="G312" s="151" t="str">
        <f t="shared" si="31"/>
        <v/>
      </c>
    </row>
    <row r="313" spans="1:7" x14ac:dyDescent="0.25">
      <c r="A313" s="149" t="str">
        <f t="shared" si="32"/>
        <v/>
      </c>
      <c r="B313" s="150" t="str">
        <f t="shared" si="33"/>
        <v/>
      </c>
      <c r="C313" s="151" t="str">
        <f t="shared" si="34"/>
        <v/>
      </c>
      <c r="D313" s="152" t="str">
        <f t="shared" si="28"/>
        <v/>
      </c>
      <c r="E313" s="152" t="str">
        <f t="shared" si="29"/>
        <v/>
      </c>
      <c r="F313" s="152" t="str">
        <f t="shared" si="30"/>
        <v/>
      </c>
      <c r="G313" s="151" t="str">
        <f t="shared" si="31"/>
        <v/>
      </c>
    </row>
    <row r="314" spans="1:7" x14ac:dyDescent="0.25">
      <c r="A314" s="149" t="str">
        <f t="shared" si="32"/>
        <v/>
      </c>
      <c r="B314" s="150" t="str">
        <f t="shared" si="33"/>
        <v/>
      </c>
      <c r="C314" s="151" t="str">
        <f t="shared" si="34"/>
        <v/>
      </c>
      <c r="D314" s="152" t="str">
        <f t="shared" si="28"/>
        <v/>
      </c>
      <c r="E314" s="152" t="str">
        <f t="shared" si="29"/>
        <v/>
      </c>
      <c r="F314" s="152" t="str">
        <f t="shared" si="30"/>
        <v/>
      </c>
      <c r="G314" s="151" t="str">
        <f t="shared" si="31"/>
        <v/>
      </c>
    </row>
    <row r="315" spans="1:7" x14ac:dyDescent="0.25">
      <c r="A315" s="149" t="str">
        <f t="shared" si="32"/>
        <v/>
      </c>
      <c r="B315" s="150" t="str">
        <f t="shared" si="33"/>
        <v/>
      </c>
      <c r="C315" s="151" t="str">
        <f t="shared" si="34"/>
        <v/>
      </c>
      <c r="D315" s="152" t="str">
        <f t="shared" si="28"/>
        <v/>
      </c>
      <c r="E315" s="152" t="str">
        <f t="shared" si="29"/>
        <v/>
      </c>
      <c r="F315" s="152" t="str">
        <f t="shared" si="30"/>
        <v/>
      </c>
      <c r="G315" s="151" t="str">
        <f t="shared" si="31"/>
        <v/>
      </c>
    </row>
    <row r="316" spans="1:7" x14ac:dyDescent="0.25">
      <c r="A316" s="149" t="str">
        <f t="shared" si="32"/>
        <v/>
      </c>
      <c r="B316" s="150" t="str">
        <f t="shared" si="33"/>
        <v/>
      </c>
      <c r="C316" s="151" t="str">
        <f t="shared" si="34"/>
        <v/>
      </c>
      <c r="D316" s="152" t="str">
        <f t="shared" si="28"/>
        <v/>
      </c>
      <c r="E316" s="152" t="str">
        <f t="shared" si="29"/>
        <v/>
      </c>
      <c r="F316" s="152" t="str">
        <f t="shared" si="30"/>
        <v/>
      </c>
      <c r="G316" s="151" t="str">
        <f t="shared" si="31"/>
        <v/>
      </c>
    </row>
    <row r="317" spans="1:7" x14ac:dyDescent="0.25">
      <c r="A317" s="149" t="str">
        <f t="shared" si="32"/>
        <v/>
      </c>
      <c r="B317" s="150" t="str">
        <f t="shared" si="33"/>
        <v/>
      </c>
      <c r="C317" s="151" t="str">
        <f t="shared" si="34"/>
        <v/>
      </c>
      <c r="D317" s="152" t="str">
        <f t="shared" si="28"/>
        <v/>
      </c>
      <c r="E317" s="152" t="str">
        <f t="shared" si="29"/>
        <v/>
      </c>
      <c r="F317" s="152" t="str">
        <f t="shared" si="30"/>
        <v/>
      </c>
      <c r="G317" s="151" t="str">
        <f t="shared" si="31"/>
        <v/>
      </c>
    </row>
    <row r="318" spans="1:7" x14ac:dyDescent="0.25">
      <c r="A318" s="149" t="str">
        <f t="shared" si="32"/>
        <v/>
      </c>
      <c r="B318" s="150" t="str">
        <f t="shared" si="33"/>
        <v/>
      </c>
      <c r="C318" s="151" t="str">
        <f t="shared" si="34"/>
        <v/>
      </c>
      <c r="D318" s="152" t="str">
        <f t="shared" si="28"/>
        <v/>
      </c>
      <c r="E318" s="152" t="str">
        <f t="shared" si="29"/>
        <v/>
      </c>
      <c r="F318" s="152" t="str">
        <f t="shared" si="30"/>
        <v/>
      </c>
      <c r="G318" s="151" t="str">
        <f t="shared" si="31"/>
        <v/>
      </c>
    </row>
    <row r="319" spans="1:7" x14ac:dyDescent="0.25">
      <c r="A319" s="149" t="str">
        <f t="shared" si="32"/>
        <v/>
      </c>
      <c r="B319" s="150" t="str">
        <f t="shared" si="33"/>
        <v/>
      </c>
      <c r="C319" s="151" t="str">
        <f t="shared" si="34"/>
        <v/>
      </c>
      <c r="D319" s="152" t="str">
        <f t="shared" si="28"/>
        <v/>
      </c>
      <c r="E319" s="152" t="str">
        <f t="shared" si="29"/>
        <v/>
      </c>
      <c r="F319" s="152" t="str">
        <f t="shared" si="30"/>
        <v/>
      </c>
      <c r="G319" s="151" t="str">
        <f t="shared" si="31"/>
        <v/>
      </c>
    </row>
    <row r="320" spans="1:7" x14ac:dyDescent="0.25">
      <c r="A320" s="149" t="str">
        <f t="shared" si="32"/>
        <v/>
      </c>
      <c r="B320" s="150" t="str">
        <f t="shared" si="33"/>
        <v/>
      </c>
      <c r="C320" s="151" t="str">
        <f t="shared" si="34"/>
        <v/>
      </c>
      <c r="D320" s="152" t="str">
        <f t="shared" si="28"/>
        <v/>
      </c>
      <c r="E320" s="152" t="str">
        <f t="shared" si="29"/>
        <v/>
      </c>
      <c r="F320" s="152" t="str">
        <f t="shared" si="30"/>
        <v/>
      </c>
      <c r="G320" s="151" t="str">
        <f t="shared" si="31"/>
        <v/>
      </c>
    </row>
    <row r="321" spans="1:7" x14ac:dyDescent="0.25">
      <c r="A321" s="149" t="str">
        <f t="shared" si="32"/>
        <v/>
      </c>
      <c r="B321" s="150" t="str">
        <f t="shared" si="33"/>
        <v/>
      </c>
      <c r="C321" s="151" t="str">
        <f t="shared" si="34"/>
        <v/>
      </c>
      <c r="D321" s="152" t="str">
        <f t="shared" si="28"/>
        <v/>
      </c>
      <c r="E321" s="152" t="str">
        <f t="shared" si="29"/>
        <v/>
      </c>
      <c r="F321" s="152" t="str">
        <f t="shared" si="30"/>
        <v/>
      </c>
      <c r="G321" s="151" t="str">
        <f t="shared" si="31"/>
        <v/>
      </c>
    </row>
    <row r="322" spans="1:7" x14ac:dyDescent="0.25">
      <c r="A322" s="149" t="str">
        <f t="shared" si="32"/>
        <v/>
      </c>
      <c r="B322" s="150" t="str">
        <f t="shared" si="33"/>
        <v/>
      </c>
      <c r="C322" s="151" t="str">
        <f t="shared" si="34"/>
        <v/>
      </c>
      <c r="D322" s="152" t="str">
        <f t="shared" si="28"/>
        <v/>
      </c>
      <c r="E322" s="152" t="str">
        <f t="shared" si="29"/>
        <v/>
      </c>
      <c r="F322" s="152" t="str">
        <f t="shared" si="30"/>
        <v/>
      </c>
      <c r="G322" s="151" t="str">
        <f t="shared" si="31"/>
        <v/>
      </c>
    </row>
    <row r="323" spans="1:7" x14ac:dyDescent="0.25">
      <c r="A323" s="149" t="str">
        <f t="shared" si="32"/>
        <v/>
      </c>
      <c r="B323" s="150" t="str">
        <f t="shared" si="33"/>
        <v/>
      </c>
      <c r="C323" s="151" t="str">
        <f t="shared" si="34"/>
        <v/>
      </c>
      <c r="D323" s="152" t="str">
        <f t="shared" si="28"/>
        <v/>
      </c>
      <c r="E323" s="152" t="str">
        <f t="shared" si="29"/>
        <v/>
      </c>
      <c r="F323" s="152" t="str">
        <f t="shared" si="30"/>
        <v/>
      </c>
      <c r="G323" s="151" t="str">
        <f t="shared" si="31"/>
        <v/>
      </c>
    </row>
    <row r="324" spans="1:7" x14ac:dyDescent="0.25">
      <c r="A324" s="149" t="str">
        <f t="shared" si="32"/>
        <v/>
      </c>
      <c r="B324" s="150" t="str">
        <f t="shared" si="33"/>
        <v/>
      </c>
      <c r="C324" s="151" t="str">
        <f t="shared" si="34"/>
        <v/>
      </c>
      <c r="D324" s="152" t="str">
        <f t="shared" si="28"/>
        <v/>
      </c>
      <c r="E324" s="152" t="str">
        <f t="shared" si="29"/>
        <v/>
      </c>
      <c r="F324" s="152" t="str">
        <f t="shared" si="30"/>
        <v/>
      </c>
      <c r="G324" s="151" t="str">
        <f t="shared" si="31"/>
        <v/>
      </c>
    </row>
    <row r="325" spans="1:7" x14ac:dyDescent="0.25">
      <c r="A325" s="149" t="str">
        <f t="shared" si="32"/>
        <v/>
      </c>
      <c r="B325" s="150" t="str">
        <f t="shared" si="33"/>
        <v/>
      </c>
      <c r="C325" s="151" t="str">
        <f t="shared" si="34"/>
        <v/>
      </c>
      <c r="D325" s="152" t="str">
        <f t="shared" si="28"/>
        <v/>
      </c>
      <c r="E325" s="152" t="str">
        <f t="shared" si="29"/>
        <v/>
      </c>
      <c r="F325" s="152" t="str">
        <f t="shared" si="30"/>
        <v/>
      </c>
      <c r="G325" s="151" t="str">
        <f t="shared" si="31"/>
        <v/>
      </c>
    </row>
    <row r="326" spans="1:7" x14ac:dyDescent="0.25">
      <c r="A326" s="149" t="str">
        <f t="shared" si="32"/>
        <v/>
      </c>
      <c r="B326" s="150" t="str">
        <f t="shared" si="33"/>
        <v/>
      </c>
      <c r="C326" s="151" t="str">
        <f t="shared" si="34"/>
        <v/>
      </c>
      <c r="D326" s="152" t="str">
        <f t="shared" si="28"/>
        <v/>
      </c>
      <c r="E326" s="152" t="str">
        <f t="shared" si="29"/>
        <v/>
      </c>
      <c r="F326" s="152" t="str">
        <f t="shared" si="30"/>
        <v/>
      </c>
      <c r="G326" s="151" t="str">
        <f t="shared" si="31"/>
        <v/>
      </c>
    </row>
    <row r="327" spans="1:7" x14ac:dyDescent="0.25">
      <c r="A327" s="149" t="str">
        <f t="shared" si="32"/>
        <v/>
      </c>
      <c r="B327" s="150" t="str">
        <f t="shared" si="33"/>
        <v/>
      </c>
      <c r="C327" s="151" t="str">
        <f t="shared" si="34"/>
        <v/>
      </c>
      <c r="D327" s="152" t="str">
        <f t="shared" si="28"/>
        <v/>
      </c>
      <c r="E327" s="152" t="str">
        <f t="shared" si="29"/>
        <v/>
      </c>
      <c r="F327" s="152" t="str">
        <f t="shared" si="30"/>
        <v/>
      </c>
      <c r="G327" s="151" t="str">
        <f t="shared" si="31"/>
        <v/>
      </c>
    </row>
    <row r="328" spans="1:7" x14ac:dyDescent="0.25">
      <c r="A328" s="149" t="str">
        <f t="shared" si="32"/>
        <v/>
      </c>
      <c r="B328" s="150" t="str">
        <f t="shared" si="33"/>
        <v/>
      </c>
      <c r="C328" s="151" t="str">
        <f t="shared" si="34"/>
        <v/>
      </c>
      <c r="D328" s="152" t="str">
        <f t="shared" si="28"/>
        <v/>
      </c>
      <c r="E328" s="152" t="str">
        <f t="shared" si="29"/>
        <v/>
      </c>
      <c r="F328" s="152" t="str">
        <f t="shared" si="30"/>
        <v/>
      </c>
      <c r="G328" s="151" t="str">
        <f t="shared" si="31"/>
        <v/>
      </c>
    </row>
    <row r="329" spans="1:7" x14ac:dyDescent="0.25">
      <c r="A329" s="149" t="str">
        <f t="shared" si="32"/>
        <v/>
      </c>
      <c r="B329" s="150" t="str">
        <f t="shared" si="33"/>
        <v/>
      </c>
      <c r="C329" s="151" t="str">
        <f t="shared" si="34"/>
        <v/>
      </c>
      <c r="D329" s="152" t="str">
        <f t="shared" si="28"/>
        <v/>
      </c>
      <c r="E329" s="152" t="str">
        <f t="shared" si="29"/>
        <v/>
      </c>
      <c r="F329" s="152" t="str">
        <f t="shared" si="30"/>
        <v/>
      </c>
      <c r="G329" s="151" t="str">
        <f t="shared" si="31"/>
        <v/>
      </c>
    </row>
    <row r="330" spans="1:7" x14ac:dyDescent="0.25">
      <c r="A330" s="149" t="str">
        <f t="shared" si="32"/>
        <v/>
      </c>
      <c r="B330" s="150" t="str">
        <f t="shared" si="33"/>
        <v/>
      </c>
      <c r="C330" s="151" t="str">
        <f t="shared" si="34"/>
        <v/>
      </c>
      <c r="D330" s="152" t="str">
        <f t="shared" si="28"/>
        <v/>
      </c>
      <c r="E330" s="152" t="str">
        <f t="shared" si="29"/>
        <v/>
      </c>
      <c r="F330" s="152" t="str">
        <f t="shared" si="30"/>
        <v/>
      </c>
      <c r="G330" s="151" t="str">
        <f t="shared" si="31"/>
        <v/>
      </c>
    </row>
    <row r="331" spans="1:7" x14ac:dyDescent="0.25">
      <c r="A331" s="149" t="str">
        <f t="shared" si="32"/>
        <v/>
      </c>
      <c r="B331" s="150" t="str">
        <f t="shared" si="33"/>
        <v/>
      </c>
      <c r="C331" s="151" t="str">
        <f t="shared" si="34"/>
        <v/>
      </c>
      <c r="D331" s="152" t="str">
        <f t="shared" si="28"/>
        <v/>
      </c>
      <c r="E331" s="152" t="str">
        <f t="shared" si="29"/>
        <v/>
      </c>
      <c r="F331" s="152" t="str">
        <f t="shared" si="30"/>
        <v/>
      </c>
      <c r="G331" s="151" t="str">
        <f t="shared" si="31"/>
        <v/>
      </c>
    </row>
    <row r="332" spans="1:7" x14ac:dyDescent="0.25">
      <c r="A332" s="149" t="str">
        <f t="shared" si="32"/>
        <v/>
      </c>
      <c r="B332" s="150" t="str">
        <f t="shared" si="33"/>
        <v/>
      </c>
      <c r="C332" s="151" t="str">
        <f t="shared" si="34"/>
        <v/>
      </c>
      <c r="D332" s="152" t="str">
        <f t="shared" si="28"/>
        <v/>
      </c>
      <c r="E332" s="152" t="str">
        <f t="shared" si="29"/>
        <v/>
      </c>
      <c r="F332" s="152" t="str">
        <f t="shared" si="30"/>
        <v/>
      </c>
      <c r="G332" s="151" t="str">
        <f t="shared" si="31"/>
        <v/>
      </c>
    </row>
    <row r="333" spans="1:7" x14ac:dyDescent="0.25">
      <c r="A333" s="149" t="str">
        <f t="shared" si="32"/>
        <v/>
      </c>
      <c r="B333" s="150" t="str">
        <f t="shared" si="33"/>
        <v/>
      </c>
      <c r="C333" s="151" t="str">
        <f t="shared" si="34"/>
        <v/>
      </c>
      <c r="D333" s="152" t="str">
        <f t="shared" si="28"/>
        <v/>
      </c>
      <c r="E333" s="152" t="str">
        <f t="shared" si="29"/>
        <v/>
      </c>
      <c r="F333" s="152" t="str">
        <f t="shared" si="30"/>
        <v/>
      </c>
      <c r="G333" s="151" t="str">
        <f t="shared" si="31"/>
        <v/>
      </c>
    </row>
    <row r="334" spans="1:7" x14ac:dyDescent="0.25">
      <c r="A334" s="149" t="str">
        <f t="shared" si="32"/>
        <v/>
      </c>
      <c r="B334" s="150" t="str">
        <f t="shared" si="33"/>
        <v/>
      </c>
      <c r="C334" s="151" t="str">
        <f t="shared" si="34"/>
        <v/>
      </c>
      <c r="D334" s="152" t="str">
        <f t="shared" si="28"/>
        <v/>
      </c>
      <c r="E334" s="152" t="str">
        <f t="shared" si="29"/>
        <v/>
      </c>
      <c r="F334" s="152" t="str">
        <f t="shared" si="30"/>
        <v/>
      </c>
      <c r="G334" s="151" t="str">
        <f t="shared" si="31"/>
        <v/>
      </c>
    </row>
    <row r="335" spans="1:7" x14ac:dyDescent="0.25">
      <c r="A335" s="149" t="str">
        <f t="shared" si="32"/>
        <v/>
      </c>
      <c r="B335" s="150" t="str">
        <f t="shared" si="33"/>
        <v/>
      </c>
      <c r="C335" s="151" t="str">
        <f t="shared" si="34"/>
        <v/>
      </c>
      <c r="D335" s="152" t="str">
        <f t="shared" ref="D335:D398" si="35">IF(B335="","",IPMT($E$11/12,B335,$E$7,-$E$9,$E$10,0))</f>
        <v/>
      </c>
      <c r="E335" s="152" t="str">
        <f t="shared" ref="E335:E398" si="36">IF(B335="","",PPMT($E$11/12,B335,$E$7,-$E$9,$E$10,0))</f>
        <v/>
      </c>
      <c r="F335" s="152" t="str">
        <f t="shared" si="30"/>
        <v/>
      </c>
      <c r="G335" s="151" t="str">
        <f t="shared" si="31"/>
        <v/>
      </c>
    </row>
    <row r="336" spans="1:7" x14ac:dyDescent="0.25">
      <c r="A336" s="149" t="str">
        <f t="shared" si="32"/>
        <v/>
      </c>
      <c r="B336" s="150" t="str">
        <f t="shared" si="33"/>
        <v/>
      </c>
      <c r="C336" s="151" t="str">
        <f t="shared" si="34"/>
        <v/>
      </c>
      <c r="D336" s="152" t="str">
        <f t="shared" si="35"/>
        <v/>
      </c>
      <c r="E336" s="152" t="str">
        <f t="shared" si="36"/>
        <v/>
      </c>
      <c r="F336" s="152" t="str">
        <f t="shared" ref="F336:F399" si="37">IF(B336="","",SUM(D336:E336))</f>
        <v/>
      </c>
      <c r="G336" s="151" t="str">
        <f t="shared" ref="G336:G399" si="38">IF(B336="","",SUM(C336)-SUM(E336))</f>
        <v/>
      </c>
    </row>
    <row r="337" spans="1:7" x14ac:dyDescent="0.25">
      <c r="A337" s="149" t="str">
        <f t="shared" ref="A337:A400" si="39">IF(B337="","",EDATE(A336,1))</f>
        <v/>
      </c>
      <c r="B337" s="150" t="str">
        <f t="shared" ref="B337:B400" si="40">IF(B336="","",IF(SUM(B336)+1&lt;=$E$7,SUM(B336)+1,""))</f>
        <v/>
      </c>
      <c r="C337" s="151" t="str">
        <f t="shared" ref="C337:C400" si="41">IF(B337="","",G336)</f>
        <v/>
      </c>
      <c r="D337" s="152" t="str">
        <f t="shared" si="35"/>
        <v/>
      </c>
      <c r="E337" s="152" t="str">
        <f t="shared" si="36"/>
        <v/>
      </c>
      <c r="F337" s="152" t="str">
        <f t="shared" si="37"/>
        <v/>
      </c>
      <c r="G337" s="151" t="str">
        <f t="shared" si="38"/>
        <v/>
      </c>
    </row>
    <row r="338" spans="1:7" x14ac:dyDescent="0.25">
      <c r="A338" s="149" t="str">
        <f t="shared" si="39"/>
        <v/>
      </c>
      <c r="B338" s="150" t="str">
        <f t="shared" si="40"/>
        <v/>
      </c>
      <c r="C338" s="151" t="str">
        <f t="shared" si="41"/>
        <v/>
      </c>
      <c r="D338" s="152" t="str">
        <f t="shared" si="35"/>
        <v/>
      </c>
      <c r="E338" s="152" t="str">
        <f t="shared" si="36"/>
        <v/>
      </c>
      <c r="F338" s="152" t="str">
        <f t="shared" si="37"/>
        <v/>
      </c>
      <c r="G338" s="151" t="str">
        <f t="shared" si="38"/>
        <v/>
      </c>
    </row>
    <row r="339" spans="1:7" x14ac:dyDescent="0.25">
      <c r="A339" s="149" t="str">
        <f t="shared" si="39"/>
        <v/>
      </c>
      <c r="B339" s="150" t="str">
        <f t="shared" si="40"/>
        <v/>
      </c>
      <c r="C339" s="151" t="str">
        <f t="shared" si="41"/>
        <v/>
      </c>
      <c r="D339" s="152" t="str">
        <f t="shared" si="35"/>
        <v/>
      </c>
      <c r="E339" s="152" t="str">
        <f t="shared" si="36"/>
        <v/>
      </c>
      <c r="F339" s="152" t="str">
        <f t="shared" si="37"/>
        <v/>
      </c>
      <c r="G339" s="151" t="str">
        <f t="shared" si="38"/>
        <v/>
      </c>
    </row>
    <row r="340" spans="1:7" x14ac:dyDescent="0.25">
      <c r="A340" s="149" t="str">
        <f t="shared" si="39"/>
        <v/>
      </c>
      <c r="B340" s="150" t="str">
        <f t="shared" si="40"/>
        <v/>
      </c>
      <c r="C340" s="151" t="str">
        <f t="shared" si="41"/>
        <v/>
      </c>
      <c r="D340" s="152" t="str">
        <f t="shared" si="35"/>
        <v/>
      </c>
      <c r="E340" s="152" t="str">
        <f t="shared" si="36"/>
        <v/>
      </c>
      <c r="F340" s="152" t="str">
        <f t="shared" si="37"/>
        <v/>
      </c>
      <c r="G340" s="151" t="str">
        <f t="shared" si="38"/>
        <v/>
      </c>
    </row>
    <row r="341" spans="1:7" x14ac:dyDescent="0.25">
      <c r="A341" s="149" t="str">
        <f t="shared" si="39"/>
        <v/>
      </c>
      <c r="B341" s="150" t="str">
        <f t="shared" si="40"/>
        <v/>
      </c>
      <c r="C341" s="151" t="str">
        <f t="shared" si="41"/>
        <v/>
      </c>
      <c r="D341" s="152" t="str">
        <f t="shared" si="35"/>
        <v/>
      </c>
      <c r="E341" s="152" t="str">
        <f t="shared" si="36"/>
        <v/>
      </c>
      <c r="F341" s="152" t="str">
        <f t="shared" si="37"/>
        <v/>
      </c>
      <c r="G341" s="151" t="str">
        <f t="shared" si="38"/>
        <v/>
      </c>
    </row>
    <row r="342" spans="1:7" x14ac:dyDescent="0.25">
      <c r="A342" s="149" t="str">
        <f t="shared" si="39"/>
        <v/>
      </c>
      <c r="B342" s="150" t="str">
        <f t="shared" si="40"/>
        <v/>
      </c>
      <c r="C342" s="151" t="str">
        <f t="shared" si="41"/>
        <v/>
      </c>
      <c r="D342" s="152" t="str">
        <f t="shared" si="35"/>
        <v/>
      </c>
      <c r="E342" s="152" t="str">
        <f t="shared" si="36"/>
        <v/>
      </c>
      <c r="F342" s="152" t="str">
        <f t="shared" si="37"/>
        <v/>
      </c>
      <c r="G342" s="151" t="str">
        <f t="shared" si="38"/>
        <v/>
      </c>
    </row>
    <row r="343" spans="1:7" x14ac:dyDescent="0.25">
      <c r="A343" s="149" t="str">
        <f t="shared" si="39"/>
        <v/>
      </c>
      <c r="B343" s="150" t="str">
        <f t="shared" si="40"/>
        <v/>
      </c>
      <c r="C343" s="151" t="str">
        <f t="shared" si="41"/>
        <v/>
      </c>
      <c r="D343" s="152" t="str">
        <f t="shared" si="35"/>
        <v/>
      </c>
      <c r="E343" s="152" t="str">
        <f t="shared" si="36"/>
        <v/>
      </c>
      <c r="F343" s="152" t="str">
        <f t="shared" si="37"/>
        <v/>
      </c>
      <c r="G343" s="151" t="str">
        <f t="shared" si="38"/>
        <v/>
      </c>
    </row>
    <row r="344" spans="1:7" x14ac:dyDescent="0.25">
      <c r="A344" s="149" t="str">
        <f t="shared" si="39"/>
        <v/>
      </c>
      <c r="B344" s="150" t="str">
        <f t="shared" si="40"/>
        <v/>
      </c>
      <c r="C344" s="151" t="str">
        <f t="shared" si="41"/>
        <v/>
      </c>
      <c r="D344" s="152" t="str">
        <f t="shared" si="35"/>
        <v/>
      </c>
      <c r="E344" s="152" t="str">
        <f t="shared" si="36"/>
        <v/>
      </c>
      <c r="F344" s="152" t="str">
        <f t="shared" si="37"/>
        <v/>
      </c>
      <c r="G344" s="151" t="str">
        <f t="shared" si="38"/>
        <v/>
      </c>
    </row>
    <row r="345" spans="1:7" x14ac:dyDescent="0.25">
      <c r="A345" s="149" t="str">
        <f t="shared" si="39"/>
        <v/>
      </c>
      <c r="B345" s="150" t="str">
        <f t="shared" si="40"/>
        <v/>
      </c>
      <c r="C345" s="151" t="str">
        <f t="shared" si="41"/>
        <v/>
      </c>
      <c r="D345" s="152" t="str">
        <f t="shared" si="35"/>
        <v/>
      </c>
      <c r="E345" s="152" t="str">
        <f t="shared" si="36"/>
        <v/>
      </c>
      <c r="F345" s="152" t="str">
        <f t="shared" si="37"/>
        <v/>
      </c>
      <c r="G345" s="151" t="str">
        <f t="shared" si="38"/>
        <v/>
      </c>
    </row>
    <row r="346" spans="1:7" x14ac:dyDescent="0.25">
      <c r="A346" s="149" t="str">
        <f t="shared" si="39"/>
        <v/>
      </c>
      <c r="B346" s="150" t="str">
        <f t="shared" si="40"/>
        <v/>
      </c>
      <c r="C346" s="151" t="str">
        <f t="shared" si="41"/>
        <v/>
      </c>
      <c r="D346" s="152" t="str">
        <f t="shared" si="35"/>
        <v/>
      </c>
      <c r="E346" s="152" t="str">
        <f t="shared" si="36"/>
        <v/>
      </c>
      <c r="F346" s="152" t="str">
        <f t="shared" si="37"/>
        <v/>
      </c>
      <c r="G346" s="151" t="str">
        <f t="shared" si="38"/>
        <v/>
      </c>
    </row>
    <row r="347" spans="1:7" x14ac:dyDescent="0.25">
      <c r="A347" s="149" t="str">
        <f t="shared" si="39"/>
        <v/>
      </c>
      <c r="B347" s="150" t="str">
        <f t="shared" si="40"/>
        <v/>
      </c>
      <c r="C347" s="151" t="str">
        <f t="shared" si="41"/>
        <v/>
      </c>
      <c r="D347" s="152" t="str">
        <f t="shared" si="35"/>
        <v/>
      </c>
      <c r="E347" s="152" t="str">
        <f t="shared" si="36"/>
        <v/>
      </c>
      <c r="F347" s="152" t="str">
        <f t="shared" si="37"/>
        <v/>
      </c>
      <c r="G347" s="151" t="str">
        <f t="shared" si="38"/>
        <v/>
      </c>
    </row>
    <row r="348" spans="1:7" x14ac:dyDescent="0.25">
      <c r="A348" s="149" t="str">
        <f t="shared" si="39"/>
        <v/>
      </c>
      <c r="B348" s="150" t="str">
        <f t="shared" si="40"/>
        <v/>
      </c>
      <c r="C348" s="151" t="str">
        <f t="shared" si="41"/>
        <v/>
      </c>
      <c r="D348" s="152" t="str">
        <f t="shared" si="35"/>
        <v/>
      </c>
      <c r="E348" s="152" t="str">
        <f t="shared" si="36"/>
        <v/>
      </c>
      <c r="F348" s="152" t="str">
        <f t="shared" si="37"/>
        <v/>
      </c>
      <c r="G348" s="151" t="str">
        <f t="shared" si="38"/>
        <v/>
      </c>
    </row>
    <row r="349" spans="1:7" x14ac:dyDescent="0.25">
      <c r="A349" s="149" t="str">
        <f t="shared" si="39"/>
        <v/>
      </c>
      <c r="B349" s="150" t="str">
        <f t="shared" si="40"/>
        <v/>
      </c>
      <c r="C349" s="151" t="str">
        <f t="shared" si="41"/>
        <v/>
      </c>
      <c r="D349" s="152" t="str">
        <f t="shared" si="35"/>
        <v/>
      </c>
      <c r="E349" s="152" t="str">
        <f t="shared" si="36"/>
        <v/>
      </c>
      <c r="F349" s="152" t="str">
        <f t="shared" si="37"/>
        <v/>
      </c>
      <c r="G349" s="151" t="str">
        <f t="shared" si="38"/>
        <v/>
      </c>
    </row>
    <row r="350" spans="1:7" x14ac:dyDescent="0.25">
      <c r="A350" s="149" t="str">
        <f t="shared" si="39"/>
        <v/>
      </c>
      <c r="B350" s="150" t="str">
        <f t="shared" si="40"/>
        <v/>
      </c>
      <c r="C350" s="151" t="str">
        <f t="shared" si="41"/>
        <v/>
      </c>
      <c r="D350" s="152" t="str">
        <f t="shared" si="35"/>
        <v/>
      </c>
      <c r="E350" s="152" t="str">
        <f t="shared" si="36"/>
        <v/>
      </c>
      <c r="F350" s="152" t="str">
        <f t="shared" si="37"/>
        <v/>
      </c>
      <c r="G350" s="151" t="str">
        <f t="shared" si="38"/>
        <v/>
      </c>
    </row>
    <row r="351" spans="1:7" x14ac:dyDescent="0.25">
      <c r="A351" s="149" t="str">
        <f t="shared" si="39"/>
        <v/>
      </c>
      <c r="B351" s="150" t="str">
        <f t="shared" si="40"/>
        <v/>
      </c>
      <c r="C351" s="151" t="str">
        <f t="shared" si="41"/>
        <v/>
      </c>
      <c r="D351" s="152" t="str">
        <f t="shared" si="35"/>
        <v/>
      </c>
      <c r="E351" s="152" t="str">
        <f t="shared" si="36"/>
        <v/>
      </c>
      <c r="F351" s="152" t="str">
        <f t="shared" si="37"/>
        <v/>
      </c>
      <c r="G351" s="151" t="str">
        <f t="shared" si="38"/>
        <v/>
      </c>
    </row>
    <row r="352" spans="1:7" x14ac:dyDescent="0.25">
      <c r="A352" s="149" t="str">
        <f t="shared" si="39"/>
        <v/>
      </c>
      <c r="B352" s="150" t="str">
        <f t="shared" si="40"/>
        <v/>
      </c>
      <c r="C352" s="151" t="str">
        <f t="shared" si="41"/>
        <v/>
      </c>
      <c r="D352" s="152" t="str">
        <f t="shared" si="35"/>
        <v/>
      </c>
      <c r="E352" s="152" t="str">
        <f t="shared" si="36"/>
        <v/>
      </c>
      <c r="F352" s="152" t="str">
        <f t="shared" si="37"/>
        <v/>
      </c>
      <c r="G352" s="151" t="str">
        <f t="shared" si="38"/>
        <v/>
      </c>
    </row>
    <row r="353" spans="1:7" x14ac:dyDescent="0.25">
      <c r="A353" s="149" t="str">
        <f t="shared" si="39"/>
        <v/>
      </c>
      <c r="B353" s="150" t="str">
        <f t="shared" si="40"/>
        <v/>
      </c>
      <c r="C353" s="151" t="str">
        <f t="shared" si="41"/>
        <v/>
      </c>
      <c r="D353" s="152" t="str">
        <f t="shared" si="35"/>
        <v/>
      </c>
      <c r="E353" s="152" t="str">
        <f t="shared" si="36"/>
        <v/>
      </c>
      <c r="F353" s="152" t="str">
        <f t="shared" si="37"/>
        <v/>
      </c>
      <c r="G353" s="151" t="str">
        <f t="shared" si="38"/>
        <v/>
      </c>
    </row>
    <row r="354" spans="1:7" x14ac:dyDescent="0.25">
      <c r="A354" s="149" t="str">
        <f t="shared" si="39"/>
        <v/>
      </c>
      <c r="B354" s="150" t="str">
        <f t="shared" si="40"/>
        <v/>
      </c>
      <c r="C354" s="151" t="str">
        <f t="shared" si="41"/>
        <v/>
      </c>
      <c r="D354" s="152" t="str">
        <f t="shared" si="35"/>
        <v/>
      </c>
      <c r="E354" s="152" t="str">
        <f t="shared" si="36"/>
        <v/>
      </c>
      <c r="F354" s="152" t="str">
        <f t="shared" si="37"/>
        <v/>
      </c>
      <c r="G354" s="151" t="str">
        <f t="shared" si="38"/>
        <v/>
      </c>
    </row>
    <row r="355" spans="1:7" x14ac:dyDescent="0.25">
      <c r="A355" s="149" t="str">
        <f t="shared" si="39"/>
        <v/>
      </c>
      <c r="B355" s="150" t="str">
        <f t="shared" si="40"/>
        <v/>
      </c>
      <c r="C355" s="151" t="str">
        <f t="shared" si="41"/>
        <v/>
      </c>
      <c r="D355" s="152" t="str">
        <f t="shared" si="35"/>
        <v/>
      </c>
      <c r="E355" s="152" t="str">
        <f t="shared" si="36"/>
        <v/>
      </c>
      <c r="F355" s="152" t="str">
        <f t="shared" si="37"/>
        <v/>
      </c>
      <c r="G355" s="151" t="str">
        <f t="shared" si="38"/>
        <v/>
      </c>
    </row>
    <row r="356" spans="1:7" x14ac:dyDescent="0.25">
      <c r="A356" s="149" t="str">
        <f t="shared" si="39"/>
        <v/>
      </c>
      <c r="B356" s="150" t="str">
        <f t="shared" si="40"/>
        <v/>
      </c>
      <c r="C356" s="151" t="str">
        <f t="shared" si="41"/>
        <v/>
      </c>
      <c r="D356" s="152" t="str">
        <f t="shared" si="35"/>
        <v/>
      </c>
      <c r="E356" s="152" t="str">
        <f t="shared" si="36"/>
        <v/>
      </c>
      <c r="F356" s="152" t="str">
        <f t="shared" si="37"/>
        <v/>
      </c>
      <c r="G356" s="151" t="str">
        <f t="shared" si="38"/>
        <v/>
      </c>
    </row>
    <row r="357" spans="1:7" x14ac:dyDescent="0.25">
      <c r="A357" s="149" t="str">
        <f t="shared" si="39"/>
        <v/>
      </c>
      <c r="B357" s="150" t="str">
        <f t="shared" si="40"/>
        <v/>
      </c>
      <c r="C357" s="151" t="str">
        <f t="shared" si="41"/>
        <v/>
      </c>
      <c r="D357" s="152" t="str">
        <f t="shared" si="35"/>
        <v/>
      </c>
      <c r="E357" s="152" t="str">
        <f t="shared" si="36"/>
        <v/>
      </c>
      <c r="F357" s="152" t="str">
        <f t="shared" si="37"/>
        <v/>
      </c>
      <c r="G357" s="151" t="str">
        <f t="shared" si="38"/>
        <v/>
      </c>
    </row>
    <row r="358" spans="1:7" x14ac:dyDescent="0.25">
      <c r="A358" s="149" t="str">
        <f t="shared" si="39"/>
        <v/>
      </c>
      <c r="B358" s="150" t="str">
        <f t="shared" si="40"/>
        <v/>
      </c>
      <c r="C358" s="151" t="str">
        <f t="shared" si="41"/>
        <v/>
      </c>
      <c r="D358" s="152" t="str">
        <f t="shared" si="35"/>
        <v/>
      </c>
      <c r="E358" s="152" t="str">
        <f t="shared" si="36"/>
        <v/>
      </c>
      <c r="F358" s="152" t="str">
        <f t="shared" si="37"/>
        <v/>
      </c>
      <c r="G358" s="151" t="str">
        <f t="shared" si="38"/>
        <v/>
      </c>
    </row>
    <row r="359" spans="1:7" x14ac:dyDescent="0.25">
      <c r="A359" s="149" t="str">
        <f t="shared" si="39"/>
        <v/>
      </c>
      <c r="B359" s="150" t="str">
        <f t="shared" si="40"/>
        <v/>
      </c>
      <c r="C359" s="151" t="str">
        <f t="shared" si="41"/>
        <v/>
      </c>
      <c r="D359" s="152" t="str">
        <f t="shared" si="35"/>
        <v/>
      </c>
      <c r="E359" s="152" t="str">
        <f t="shared" si="36"/>
        <v/>
      </c>
      <c r="F359" s="152" t="str">
        <f t="shared" si="37"/>
        <v/>
      </c>
      <c r="G359" s="151" t="str">
        <f t="shared" si="38"/>
        <v/>
      </c>
    </row>
    <row r="360" spans="1:7" x14ac:dyDescent="0.25">
      <c r="A360" s="149" t="str">
        <f t="shared" si="39"/>
        <v/>
      </c>
      <c r="B360" s="150" t="str">
        <f t="shared" si="40"/>
        <v/>
      </c>
      <c r="C360" s="151" t="str">
        <f t="shared" si="41"/>
        <v/>
      </c>
      <c r="D360" s="152" t="str">
        <f t="shared" si="35"/>
        <v/>
      </c>
      <c r="E360" s="152" t="str">
        <f t="shared" si="36"/>
        <v/>
      </c>
      <c r="F360" s="152" t="str">
        <f t="shared" si="37"/>
        <v/>
      </c>
      <c r="G360" s="151" t="str">
        <f t="shared" si="38"/>
        <v/>
      </c>
    </row>
    <row r="361" spans="1:7" x14ac:dyDescent="0.25">
      <c r="A361" s="149" t="str">
        <f t="shared" si="39"/>
        <v/>
      </c>
      <c r="B361" s="150" t="str">
        <f t="shared" si="40"/>
        <v/>
      </c>
      <c r="C361" s="151" t="str">
        <f t="shared" si="41"/>
        <v/>
      </c>
      <c r="D361" s="152" t="str">
        <f t="shared" si="35"/>
        <v/>
      </c>
      <c r="E361" s="152" t="str">
        <f t="shared" si="36"/>
        <v/>
      </c>
      <c r="F361" s="152" t="str">
        <f t="shared" si="37"/>
        <v/>
      </c>
      <c r="G361" s="151" t="str">
        <f t="shared" si="38"/>
        <v/>
      </c>
    </row>
    <row r="362" spans="1:7" x14ac:dyDescent="0.25">
      <c r="A362" s="149" t="str">
        <f t="shared" si="39"/>
        <v/>
      </c>
      <c r="B362" s="150" t="str">
        <f t="shared" si="40"/>
        <v/>
      </c>
      <c r="C362" s="151" t="str">
        <f t="shared" si="41"/>
        <v/>
      </c>
      <c r="D362" s="152" t="str">
        <f t="shared" si="35"/>
        <v/>
      </c>
      <c r="E362" s="152" t="str">
        <f t="shared" si="36"/>
        <v/>
      </c>
      <c r="F362" s="152" t="str">
        <f t="shared" si="37"/>
        <v/>
      </c>
      <c r="G362" s="151" t="str">
        <f t="shared" si="38"/>
        <v/>
      </c>
    </row>
    <row r="363" spans="1:7" x14ac:dyDescent="0.25">
      <c r="A363" s="149" t="str">
        <f t="shared" si="39"/>
        <v/>
      </c>
      <c r="B363" s="150" t="str">
        <f t="shared" si="40"/>
        <v/>
      </c>
      <c r="C363" s="151" t="str">
        <f t="shared" si="41"/>
        <v/>
      </c>
      <c r="D363" s="152" t="str">
        <f t="shared" si="35"/>
        <v/>
      </c>
      <c r="E363" s="152" t="str">
        <f t="shared" si="36"/>
        <v/>
      </c>
      <c r="F363" s="152" t="str">
        <f t="shared" si="37"/>
        <v/>
      </c>
      <c r="G363" s="151" t="str">
        <f t="shared" si="38"/>
        <v/>
      </c>
    </row>
    <row r="364" spans="1:7" x14ac:dyDescent="0.25">
      <c r="A364" s="149" t="str">
        <f t="shared" si="39"/>
        <v/>
      </c>
      <c r="B364" s="150" t="str">
        <f t="shared" si="40"/>
        <v/>
      </c>
      <c r="C364" s="151" t="str">
        <f t="shared" si="41"/>
        <v/>
      </c>
      <c r="D364" s="152" t="str">
        <f t="shared" si="35"/>
        <v/>
      </c>
      <c r="E364" s="152" t="str">
        <f t="shared" si="36"/>
        <v/>
      </c>
      <c r="F364" s="152" t="str">
        <f t="shared" si="37"/>
        <v/>
      </c>
      <c r="G364" s="151" t="str">
        <f t="shared" si="38"/>
        <v/>
      </c>
    </row>
    <row r="365" spans="1:7" x14ac:dyDescent="0.25">
      <c r="A365" s="149" t="str">
        <f t="shared" si="39"/>
        <v/>
      </c>
      <c r="B365" s="150" t="str">
        <f t="shared" si="40"/>
        <v/>
      </c>
      <c r="C365" s="151" t="str">
        <f t="shared" si="41"/>
        <v/>
      </c>
      <c r="D365" s="152" t="str">
        <f t="shared" si="35"/>
        <v/>
      </c>
      <c r="E365" s="152" t="str">
        <f t="shared" si="36"/>
        <v/>
      </c>
      <c r="F365" s="152" t="str">
        <f t="shared" si="37"/>
        <v/>
      </c>
      <c r="G365" s="151" t="str">
        <f t="shared" si="38"/>
        <v/>
      </c>
    </row>
    <row r="366" spans="1:7" x14ac:dyDescent="0.25">
      <c r="A366" s="149" t="str">
        <f t="shared" si="39"/>
        <v/>
      </c>
      <c r="B366" s="150" t="str">
        <f t="shared" si="40"/>
        <v/>
      </c>
      <c r="C366" s="151" t="str">
        <f t="shared" si="41"/>
        <v/>
      </c>
      <c r="D366" s="152" t="str">
        <f t="shared" si="35"/>
        <v/>
      </c>
      <c r="E366" s="152" t="str">
        <f t="shared" si="36"/>
        <v/>
      </c>
      <c r="F366" s="152" t="str">
        <f t="shared" si="37"/>
        <v/>
      </c>
      <c r="G366" s="151" t="str">
        <f t="shared" si="38"/>
        <v/>
      </c>
    </row>
    <row r="367" spans="1:7" x14ac:dyDescent="0.25">
      <c r="A367" s="149" t="str">
        <f t="shared" si="39"/>
        <v/>
      </c>
      <c r="B367" s="150" t="str">
        <f t="shared" si="40"/>
        <v/>
      </c>
      <c r="C367" s="151" t="str">
        <f t="shared" si="41"/>
        <v/>
      </c>
      <c r="D367" s="152" t="str">
        <f t="shared" si="35"/>
        <v/>
      </c>
      <c r="E367" s="152" t="str">
        <f t="shared" si="36"/>
        <v/>
      </c>
      <c r="F367" s="152" t="str">
        <f t="shared" si="37"/>
        <v/>
      </c>
      <c r="G367" s="151" t="str">
        <f t="shared" si="38"/>
        <v/>
      </c>
    </row>
    <row r="368" spans="1:7" x14ac:dyDescent="0.25">
      <c r="A368" s="149" t="str">
        <f t="shared" si="39"/>
        <v/>
      </c>
      <c r="B368" s="150" t="str">
        <f t="shared" si="40"/>
        <v/>
      </c>
      <c r="C368" s="151" t="str">
        <f t="shared" si="41"/>
        <v/>
      </c>
      <c r="D368" s="152" t="str">
        <f t="shared" si="35"/>
        <v/>
      </c>
      <c r="E368" s="152" t="str">
        <f t="shared" si="36"/>
        <v/>
      </c>
      <c r="F368" s="152" t="str">
        <f t="shared" si="37"/>
        <v/>
      </c>
      <c r="G368" s="151" t="str">
        <f t="shared" si="38"/>
        <v/>
      </c>
    </row>
    <row r="369" spans="1:7" x14ac:dyDescent="0.25">
      <c r="A369" s="149" t="str">
        <f t="shared" si="39"/>
        <v/>
      </c>
      <c r="B369" s="150" t="str">
        <f t="shared" si="40"/>
        <v/>
      </c>
      <c r="C369" s="151" t="str">
        <f t="shared" si="41"/>
        <v/>
      </c>
      <c r="D369" s="152" t="str">
        <f t="shared" si="35"/>
        <v/>
      </c>
      <c r="E369" s="152" t="str">
        <f t="shared" si="36"/>
        <v/>
      </c>
      <c r="F369" s="152" t="str">
        <f t="shared" si="37"/>
        <v/>
      </c>
      <c r="G369" s="151" t="str">
        <f t="shared" si="38"/>
        <v/>
      </c>
    </row>
    <row r="370" spans="1:7" x14ac:dyDescent="0.25">
      <c r="A370" s="149" t="str">
        <f t="shared" si="39"/>
        <v/>
      </c>
      <c r="B370" s="150" t="str">
        <f t="shared" si="40"/>
        <v/>
      </c>
      <c r="C370" s="151" t="str">
        <f t="shared" si="41"/>
        <v/>
      </c>
      <c r="D370" s="152" t="str">
        <f t="shared" si="35"/>
        <v/>
      </c>
      <c r="E370" s="152" t="str">
        <f t="shared" si="36"/>
        <v/>
      </c>
      <c r="F370" s="152" t="str">
        <f t="shared" si="37"/>
        <v/>
      </c>
      <c r="G370" s="151" t="str">
        <f t="shared" si="38"/>
        <v/>
      </c>
    </row>
    <row r="371" spans="1:7" x14ac:dyDescent="0.25">
      <c r="A371" s="149" t="str">
        <f t="shared" si="39"/>
        <v/>
      </c>
      <c r="B371" s="150" t="str">
        <f t="shared" si="40"/>
        <v/>
      </c>
      <c r="C371" s="151" t="str">
        <f t="shared" si="41"/>
        <v/>
      </c>
      <c r="D371" s="152" t="str">
        <f t="shared" si="35"/>
        <v/>
      </c>
      <c r="E371" s="152" t="str">
        <f t="shared" si="36"/>
        <v/>
      </c>
      <c r="F371" s="152" t="str">
        <f t="shared" si="37"/>
        <v/>
      </c>
      <c r="G371" s="151" t="str">
        <f t="shared" si="38"/>
        <v/>
      </c>
    </row>
    <row r="372" spans="1:7" x14ac:dyDescent="0.25">
      <c r="A372" s="149" t="str">
        <f t="shared" si="39"/>
        <v/>
      </c>
      <c r="B372" s="150" t="str">
        <f t="shared" si="40"/>
        <v/>
      </c>
      <c r="C372" s="151" t="str">
        <f t="shared" si="41"/>
        <v/>
      </c>
      <c r="D372" s="152" t="str">
        <f t="shared" si="35"/>
        <v/>
      </c>
      <c r="E372" s="152" t="str">
        <f t="shared" si="36"/>
        <v/>
      </c>
      <c r="F372" s="152" t="str">
        <f t="shared" si="37"/>
        <v/>
      </c>
      <c r="G372" s="151" t="str">
        <f t="shared" si="38"/>
        <v/>
      </c>
    </row>
    <row r="373" spans="1:7" x14ac:dyDescent="0.25">
      <c r="A373" s="149" t="str">
        <f t="shared" si="39"/>
        <v/>
      </c>
      <c r="B373" s="150" t="str">
        <f t="shared" si="40"/>
        <v/>
      </c>
      <c r="C373" s="151" t="str">
        <f t="shared" si="41"/>
        <v/>
      </c>
      <c r="D373" s="152" t="str">
        <f t="shared" si="35"/>
        <v/>
      </c>
      <c r="E373" s="152" t="str">
        <f t="shared" si="36"/>
        <v/>
      </c>
      <c r="F373" s="152" t="str">
        <f t="shared" si="37"/>
        <v/>
      </c>
      <c r="G373" s="151" t="str">
        <f t="shared" si="38"/>
        <v/>
      </c>
    </row>
    <row r="374" spans="1:7" x14ac:dyDescent="0.25">
      <c r="A374" s="149" t="str">
        <f t="shared" si="39"/>
        <v/>
      </c>
      <c r="B374" s="150" t="str">
        <f t="shared" si="40"/>
        <v/>
      </c>
      <c r="C374" s="151" t="str">
        <f t="shared" si="41"/>
        <v/>
      </c>
      <c r="D374" s="152" t="str">
        <f t="shared" si="35"/>
        <v/>
      </c>
      <c r="E374" s="152" t="str">
        <f t="shared" si="36"/>
        <v/>
      </c>
      <c r="F374" s="152" t="str">
        <f t="shared" si="37"/>
        <v/>
      </c>
      <c r="G374" s="151" t="str">
        <f t="shared" si="38"/>
        <v/>
      </c>
    </row>
    <row r="375" spans="1:7" x14ac:dyDescent="0.25">
      <c r="A375" s="149" t="str">
        <f t="shared" si="39"/>
        <v/>
      </c>
      <c r="B375" s="150" t="str">
        <f t="shared" si="40"/>
        <v/>
      </c>
      <c r="C375" s="151" t="str">
        <f t="shared" si="41"/>
        <v/>
      </c>
      <c r="D375" s="152" t="str">
        <f t="shared" si="35"/>
        <v/>
      </c>
      <c r="E375" s="152" t="str">
        <f t="shared" si="36"/>
        <v/>
      </c>
      <c r="F375" s="152" t="str">
        <f t="shared" si="37"/>
        <v/>
      </c>
      <c r="G375" s="151" t="str">
        <f t="shared" si="38"/>
        <v/>
      </c>
    </row>
    <row r="376" spans="1:7" x14ac:dyDescent="0.25">
      <c r="A376" s="149" t="str">
        <f t="shared" si="39"/>
        <v/>
      </c>
      <c r="B376" s="150" t="str">
        <f t="shared" si="40"/>
        <v/>
      </c>
      <c r="C376" s="151" t="str">
        <f t="shared" si="41"/>
        <v/>
      </c>
      <c r="D376" s="152" t="str">
        <f t="shared" si="35"/>
        <v/>
      </c>
      <c r="E376" s="152" t="str">
        <f t="shared" si="36"/>
        <v/>
      </c>
      <c r="F376" s="152" t="str">
        <f t="shared" si="37"/>
        <v/>
      </c>
      <c r="G376" s="151" t="str">
        <f t="shared" si="38"/>
        <v/>
      </c>
    </row>
    <row r="377" spans="1:7" x14ac:dyDescent="0.25">
      <c r="A377" s="149" t="str">
        <f t="shared" si="39"/>
        <v/>
      </c>
      <c r="B377" s="150" t="str">
        <f t="shared" si="40"/>
        <v/>
      </c>
      <c r="C377" s="151" t="str">
        <f t="shared" si="41"/>
        <v/>
      </c>
      <c r="D377" s="152" t="str">
        <f t="shared" si="35"/>
        <v/>
      </c>
      <c r="E377" s="152" t="str">
        <f t="shared" si="36"/>
        <v/>
      </c>
      <c r="F377" s="152" t="str">
        <f t="shared" si="37"/>
        <v/>
      </c>
      <c r="G377" s="151" t="str">
        <f t="shared" si="38"/>
        <v/>
      </c>
    </row>
    <row r="378" spans="1:7" x14ac:dyDescent="0.25">
      <c r="A378" s="149" t="str">
        <f t="shared" si="39"/>
        <v/>
      </c>
      <c r="B378" s="150" t="str">
        <f t="shared" si="40"/>
        <v/>
      </c>
      <c r="C378" s="151" t="str">
        <f t="shared" si="41"/>
        <v/>
      </c>
      <c r="D378" s="152" t="str">
        <f t="shared" si="35"/>
        <v/>
      </c>
      <c r="E378" s="152" t="str">
        <f t="shared" si="36"/>
        <v/>
      </c>
      <c r="F378" s="152" t="str">
        <f t="shared" si="37"/>
        <v/>
      </c>
      <c r="G378" s="151" t="str">
        <f t="shared" si="38"/>
        <v/>
      </c>
    </row>
    <row r="379" spans="1:7" x14ac:dyDescent="0.25">
      <c r="A379" s="149" t="str">
        <f t="shared" si="39"/>
        <v/>
      </c>
      <c r="B379" s="150" t="str">
        <f t="shared" si="40"/>
        <v/>
      </c>
      <c r="C379" s="151" t="str">
        <f t="shared" si="41"/>
        <v/>
      </c>
      <c r="D379" s="152" t="str">
        <f t="shared" si="35"/>
        <v/>
      </c>
      <c r="E379" s="152" t="str">
        <f t="shared" si="36"/>
        <v/>
      </c>
      <c r="F379" s="152" t="str">
        <f t="shared" si="37"/>
        <v/>
      </c>
      <c r="G379" s="151" t="str">
        <f t="shared" si="38"/>
        <v/>
      </c>
    </row>
    <row r="380" spans="1:7" x14ac:dyDescent="0.25">
      <c r="A380" s="149" t="str">
        <f t="shared" si="39"/>
        <v/>
      </c>
      <c r="B380" s="150" t="str">
        <f t="shared" si="40"/>
        <v/>
      </c>
      <c r="C380" s="151" t="str">
        <f t="shared" si="41"/>
        <v/>
      </c>
      <c r="D380" s="152" t="str">
        <f t="shared" si="35"/>
        <v/>
      </c>
      <c r="E380" s="152" t="str">
        <f t="shared" si="36"/>
        <v/>
      </c>
      <c r="F380" s="152" t="str">
        <f t="shared" si="37"/>
        <v/>
      </c>
      <c r="G380" s="151" t="str">
        <f t="shared" si="38"/>
        <v/>
      </c>
    </row>
    <row r="381" spans="1:7" x14ac:dyDescent="0.25">
      <c r="A381" s="149" t="str">
        <f t="shared" si="39"/>
        <v/>
      </c>
      <c r="B381" s="150" t="str">
        <f t="shared" si="40"/>
        <v/>
      </c>
      <c r="C381" s="151" t="str">
        <f t="shared" si="41"/>
        <v/>
      </c>
      <c r="D381" s="152" t="str">
        <f t="shared" si="35"/>
        <v/>
      </c>
      <c r="E381" s="152" t="str">
        <f t="shared" si="36"/>
        <v/>
      </c>
      <c r="F381" s="152" t="str">
        <f t="shared" si="37"/>
        <v/>
      </c>
      <c r="G381" s="151" t="str">
        <f t="shared" si="38"/>
        <v/>
      </c>
    </row>
    <row r="382" spans="1:7" x14ac:dyDescent="0.25">
      <c r="A382" s="149" t="str">
        <f t="shared" si="39"/>
        <v/>
      </c>
      <c r="B382" s="150" t="str">
        <f t="shared" si="40"/>
        <v/>
      </c>
      <c r="C382" s="151" t="str">
        <f t="shared" si="41"/>
        <v/>
      </c>
      <c r="D382" s="152" t="str">
        <f t="shared" si="35"/>
        <v/>
      </c>
      <c r="E382" s="152" t="str">
        <f t="shared" si="36"/>
        <v/>
      </c>
      <c r="F382" s="152" t="str">
        <f t="shared" si="37"/>
        <v/>
      </c>
      <c r="G382" s="151" t="str">
        <f t="shared" si="38"/>
        <v/>
      </c>
    </row>
    <row r="383" spans="1:7" x14ac:dyDescent="0.25">
      <c r="A383" s="149" t="str">
        <f t="shared" si="39"/>
        <v/>
      </c>
      <c r="B383" s="150" t="str">
        <f t="shared" si="40"/>
        <v/>
      </c>
      <c r="C383" s="151" t="str">
        <f t="shared" si="41"/>
        <v/>
      </c>
      <c r="D383" s="152" t="str">
        <f t="shared" si="35"/>
        <v/>
      </c>
      <c r="E383" s="152" t="str">
        <f t="shared" si="36"/>
        <v/>
      </c>
      <c r="F383" s="152" t="str">
        <f t="shared" si="37"/>
        <v/>
      </c>
      <c r="G383" s="151" t="str">
        <f t="shared" si="38"/>
        <v/>
      </c>
    </row>
    <row r="384" spans="1:7" x14ac:dyDescent="0.25">
      <c r="A384" s="149" t="str">
        <f t="shared" si="39"/>
        <v/>
      </c>
      <c r="B384" s="150" t="str">
        <f t="shared" si="40"/>
        <v/>
      </c>
      <c r="C384" s="151" t="str">
        <f t="shared" si="41"/>
        <v/>
      </c>
      <c r="D384" s="152" t="str">
        <f t="shared" si="35"/>
        <v/>
      </c>
      <c r="E384" s="152" t="str">
        <f t="shared" si="36"/>
        <v/>
      </c>
      <c r="F384" s="152" t="str">
        <f t="shared" si="37"/>
        <v/>
      </c>
      <c r="G384" s="151" t="str">
        <f t="shared" si="38"/>
        <v/>
      </c>
    </row>
    <row r="385" spans="1:7" x14ac:dyDescent="0.25">
      <c r="A385" s="149" t="str">
        <f t="shared" si="39"/>
        <v/>
      </c>
      <c r="B385" s="150" t="str">
        <f t="shared" si="40"/>
        <v/>
      </c>
      <c r="C385" s="151" t="str">
        <f t="shared" si="41"/>
        <v/>
      </c>
      <c r="D385" s="152" t="str">
        <f t="shared" si="35"/>
        <v/>
      </c>
      <c r="E385" s="152" t="str">
        <f t="shared" si="36"/>
        <v/>
      </c>
      <c r="F385" s="152" t="str">
        <f t="shared" si="37"/>
        <v/>
      </c>
      <c r="G385" s="151" t="str">
        <f t="shared" si="38"/>
        <v/>
      </c>
    </row>
    <row r="386" spans="1:7" x14ac:dyDescent="0.25">
      <c r="A386" s="149" t="str">
        <f t="shared" si="39"/>
        <v/>
      </c>
      <c r="B386" s="150" t="str">
        <f t="shared" si="40"/>
        <v/>
      </c>
      <c r="C386" s="151" t="str">
        <f t="shared" si="41"/>
        <v/>
      </c>
      <c r="D386" s="152" t="str">
        <f t="shared" si="35"/>
        <v/>
      </c>
      <c r="E386" s="152" t="str">
        <f t="shared" si="36"/>
        <v/>
      </c>
      <c r="F386" s="152" t="str">
        <f t="shared" si="37"/>
        <v/>
      </c>
      <c r="G386" s="151" t="str">
        <f t="shared" si="38"/>
        <v/>
      </c>
    </row>
    <row r="387" spans="1:7" x14ac:dyDescent="0.25">
      <c r="A387" s="149" t="str">
        <f t="shared" si="39"/>
        <v/>
      </c>
      <c r="B387" s="150" t="str">
        <f t="shared" si="40"/>
        <v/>
      </c>
      <c r="C387" s="151" t="str">
        <f t="shared" si="41"/>
        <v/>
      </c>
      <c r="D387" s="152" t="str">
        <f t="shared" si="35"/>
        <v/>
      </c>
      <c r="E387" s="152" t="str">
        <f t="shared" si="36"/>
        <v/>
      </c>
      <c r="F387" s="152" t="str">
        <f t="shared" si="37"/>
        <v/>
      </c>
      <c r="G387" s="151" t="str">
        <f t="shared" si="38"/>
        <v/>
      </c>
    </row>
    <row r="388" spans="1:7" x14ac:dyDescent="0.25">
      <c r="A388" s="149" t="str">
        <f t="shared" si="39"/>
        <v/>
      </c>
      <c r="B388" s="150" t="str">
        <f t="shared" si="40"/>
        <v/>
      </c>
      <c r="C388" s="151" t="str">
        <f t="shared" si="41"/>
        <v/>
      </c>
      <c r="D388" s="152" t="str">
        <f t="shared" si="35"/>
        <v/>
      </c>
      <c r="E388" s="152" t="str">
        <f t="shared" si="36"/>
        <v/>
      </c>
      <c r="F388" s="152" t="str">
        <f t="shared" si="37"/>
        <v/>
      </c>
      <c r="G388" s="151" t="str">
        <f t="shared" si="38"/>
        <v/>
      </c>
    </row>
    <row r="389" spans="1:7" x14ac:dyDescent="0.25">
      <c r="A389" s="149" t="str">
        <f t="shared" si="39"/>
        <v/>
      </c>
      <c r="B389" s="150" t="str">
        <f t="shared" si="40"/>
        <v/>
      </c>
      <c r="C389" s="151" t="str">
        <f t="shared" si="41"/>
        <v/>
      </c>
      <c r="D389" s="152" t="str">
        <f t="shared" si="35"/>
        <v/>
      </c>
      <c r="E389" s="152" t="str">
        <f t="shared" si="36"/>
        <v/>
      </c>
      <c r="F389" s="152" t="str">
        <f t="shared" si="37"/>
        <v/>
      </c>
      <c r="G389" s="151" t="str">
        <f t="shared" si="38"/>
        <v/>
      </c>
    </row>
    <row r="390" spans="1:7" x14ac:dyDescent="0.25">
      <c r="A390" s="149" t="str">
        <f t="shared" si="39"/>
        <v/>
      </c>
      <c r="B390" s="150" t="str">
        <f t="shared" si="40"/>
        <v/>
      </c>
      <c r="C390" s="151" t="str">
        <f t="shared" si="41"/>
        <v/>
      </c>
      <c r="D390" s="152" t="str">
        <f t="shared" si="35"/>
        <v/>
      </c>
      <c r="E390" s="152" t="str">
        <f t="shared" si="36"/>
        <v/>
      </c>
      <c r="F390" s="152" t="str">
        <f t="shared" si="37"/>
        <v/>
      </c>
      <c r="G390" s="151" t="str">
        <f t="shared" si="38"/>
        <v/>
      </c>
    </row>
    <row r="391" spans="1:7" x14ac:dyDescent="0.25">
      <c r="A391" s="149" t="str">
        <f t="shared" si="39"/>
        <v/>
      </c>
      <c r="B391" s="150" t="str">
        <f t="shared" si="40"/>
        <v/>
      </c>
      <c r="C391" s="151" t="str">
        <f t="shared" si="41"/>
        <v/>
      </c>
      <c r="D391" s="152" t="str">
        <f t="shared" si="35"/>
        <v/>
      </c>
      <c r="E391" s="152" t="str">
        <f t="shared" si="36"/>
        <v/>
      </c>
      <c r="F391" s="152" t="str">
        <f t="shared" si="37"/>
        <v/>
      </c>
      <c r="G391" s="151" t="str">
        <f t="shared" si="38"/>
        <v/>
      </c>
    </row>
    <row r="392" spans="1:7" x14ac:dyDescent="0.25">
      <c r="A392" s="149" t="str">
        <f t="shared" si="39"/>
        <v/>
      </c>
      <c r="B392" s="150" t="str">
        <f t="shared" si="40"/>
        <v/>
      </c>
      <c r="C392" s="151" t="str">
        <f t="shared" si="41"/>
        <v/>
      </c>
      <c r="D392" s="152" t="str">
        <f t="shared" si="35"/>
        <v/>
      </c>
      <c r="E392" s="152" t="str">
        <f t="shared" si="36"/>
        <v/>
      </c>
      <c r="F392" s="152" t="str">
        <f t="shared" si="37"/>
        <v/>
      </c>
      <c r="G392" s="151" t="str">
        <f t="shared" si="38"/>
        <v/>
      </c>
    </row>
    <row r="393" spans="1:7" x14ac:dyDescent="0.25">
      <c r="A393" s="149" t="str">
        <f t="shared" si="39"/>
        <v/>
      </c>
      <c r="B393" s="150" t="str">
        <f t="shared" si="40"/>
        <v/>
      </c>
      <c r="C393" s="151" t="str">
        <f t="shared" si="41"/>
        <v/>
      </c>
      <c r="D393" s="152" t="str">
        <f t="shared" si="35"/>
        <v/>
      </c>
      <c r="E393" s="152" t="str">
        <f t="shared" si="36"/>
        <v/>
      </c>
      <c r="F393" s="152" t="str">
        <f t="shared" si="37"/>
        <v/>
      </c>
      <c r="G393" s="151" t="str">
        <f t="shared" si="38"/>
        <v/>
      </c>
    </row>
    <row r="394" spans="1:7" x14ac:dyDescent="0.25">
      <c r="A394" s="149" t="str">
        <f t="shared" si="39"/>
        <v/>
      </c>
      <c r="B394" s="150" t="str">
        <f t="shared" si="40"/>
        <v/>
      </c>
      <c r="C394" s="151" t="str">
        <f t="shared" si="41"/>
        <v/>
      </c>
      <c r="D394" s="152" t="str">
        <f t="shared" si="35"/>
        <v/>
      </c>
      <c r="E394" s="152" t="str">
        <f t="shared" si="36"/>
        <v/>
      </c>
      <c r="F394" s="152" t="str">
        <f t="shared" si="37"/>
        <v/>
      </c>
      <c r="G394" s="151" t="str">
        <f t="shared" si="38"/>
        <v/>
      </c>
    </row>
    <row r="395" spans="1:7" x14ac:dyDescent="0.25">
      <c r="A395" s="149" t="str">
        <f t="shared" si="39"/>
        <v/>
      </c>
      <c r="B395" s="150" t="str">
        <f t="shared" si="40"/>
        <v/>
      </c>
      <c r="C395" s="151" t="str">
        <f t="shared" si="41"/>
        <v/>
      </c>
      <c r="D395" s="152" t="str">
        <f t="shared" si="35"/>
        <v/>
      </c>
      <c r="E395" s="152" t="str">
        <f t="shared" si="36"/>
        <v/>
      </c>
      <c r="F395" s="152" t="str">
        <f t="shared" si="37"/>
        <v/>
      </c>
      <c r="G395" s="151" t="str">
        <f t="shared" si="38"/>
        <v/>
      </c>
    </row>
    <row r="396" spans="1:7" x14ac:dyDescent="0.25">
      <c r="A396" s="149" t="str">
        <f t="shared" si="39"/>
        <v/>
      </c>
      <c r="B396" s="150" t="str">
        <f t="shared" si="40"/>
        <v/>
      </c>
      <c r="C396" s="151" t="str">
        <f t="shared" si="41"/>
        <v/>
      </c>
      <c r="D396" s="152" t="str">
        <f t="shared" si="35"/>
        <v/>
      </c>
      <c r="E396" s="152" t="str">
        <f t="shared" si="36"/>
        <v/>
      </c>
      <c r="F396" s="152" t="str">
        <f t="shared" si="37"/>
        <v/>
      </c>
      <c r="G396" s="151" t="str">
        <f t="shared" si="38"/>
        <v/>
      </c>
    </row>
    <row r="397" spans="1:7" x14ac:dyDescent="0.25">
      <c r="A397" s="149" t="str">
        <f t="shared" si="39"/>
        <v/>
      </c>
      <c r="B397" s="150" t="str">
        <f t="shared" si="40"/>
        <v/>
      </c>
      <c r="C397" s="151" t="str">
        <f t="shared" si="41"/>
        <v/>
      </c>
      <c r="D397" s="152" t="str">
        <f t="shared" si="35"/>
        <v/>
      </c>
      <c r="E397" s="152" t="str">
        <f t="shared" si="36"/>
        <v/>
      </c>
      <c r="F397" s="152" t="str">
        <f t="shared" si="37"/>
        <v/>
      </c>
      <c r="G397" s="151" t="str">
        <f t="shared" si="38"/>
        <v/>
      </c>
    </row>
    <row r="398" spans="1:7" x14ac:dyDescent="0.25">
      <c r="A398" s="149" t="str">
        <f t="shared" si="39"/>
        <v/>
      </c>
      <c r="B398" s="150" t="str">
        <f t="shared" si="40"/>
        <v/>
      </c>
      <c r="C398" s="151" t="str">
        <f t="shared" si="41"/>
        <v/>
      </c>
      <c r="D398" s="152" t="str">
        <f t="shared" si="35"/>
        <v/>
      </c>
      <c r="E398" s="152" t="str">
        <f t="shared" si="36"/>
        <v/>
      </c>
      <c r="F398" s="152" t="str">
        <f t="shared" si="37"/>
        <v/>
      </c>
      <c r="G398" s="151" t="str">
        <f t="shared" si="38"/>
        <v/>
      </c>
    </row>
    <row r="399" spans="1:7" x14ac:dyDescent="0.25">
      <c r="A399" s="149" t="str">
        <f t="shared" si="39"/>
        <v/>
      </c>
      <c r="B399" s="150" t="str">
        <f t="shared" si="40"/>
        <v/>
      </c>
      <c r="C399" s="151" t="str">
        <f t="shared" si="41"/>
        <v/>
      </c>
      <c r="D399" s="152" t="str">
        <f t="shared" ref="D399:D462" si="42">IF(B399="","",IPMT($E$11/12,B399,$E$7,-$E$9,$E$10,0))</f>
        <v/>
      </c>
      <c r="E399" s="152" t="str">
        <f t="shared" ref="E399:E462" si="43">IF(B399="","",PPMT($E$11/12,B399,$E$7,-$E$9,$E$10,0))</f>
        <v/>
      </c>
      <c r="F399" s="152" t="str">
        <f t="shared" si="37"/>
        <v/>
      </c>
      <c r="G399" s="151" t="str">
        <f t="shared" si="38"/>
        <v/>
      </c>
    </row>
    <row r="400" spans="1:7" x14ac:dyDescent="0.25">
      <c r="A400" s="149" t="str">
        <f t="shared" si="39"/>
        <v/>
      </c>
      <c r="B400" s="150" t="str">
        <f t="shared" si="40"/>
        <v/>
      </c>
      <c r="C400" s="151" t="str">
        <f t="shared" si="41"/>
        <v/>
      </c>
      <c r="D400" s="152" t="str">
        <f t="shared" si="42"/>
        <v/>
      </c>
      <c r="E400" s="152" t="str">
        <f t="shared" si="43"/>
        <v/>
      </c>
      <c r="F400" s="152" t="str">
        <f t="shared" ref="F400:F463" si="44">IF(B400="","",SUM(D400:E400))</f>
        <v/>
      </c>
      <c r="G400" s="151" t="str">
        <f t="shared" ref="G400:G463" si="45">IF(B400="","",SUM(C400)-SUM(E400))</f>
        <v/>
      </c>
    </row>
    <row r="401" spans="1:7" x14ac:dyDescent="0.25">
      <c r="A401" s="149" t="str">
        <f t="shared" ref="A401:A464" si="46">IF(B401="","",EDATE(A400,1))</f>
        <v/>
      </c>
      <c r="B401" s="150" t="str">
        <f t="shared" ref="B401:B464" si="47">IF(B400="","",IF(SUM(B400)+1&lt;=$E$7,SUM(B400)+1,""))</f>
        <v/>
      </c>
      <c r="C401" s="151" t="str">
        <f t="shared" ref="C401:C464" si="48">IF(B401="","",G400)</f>
        <v/>
      </c>
      <c r="D401" s="152" t="str">
        <f t="shared" si="42"/>
        <v/>
      </c>
      <c r="E401" s="152" t="str">
        <f t="shared" si="43"/>
        <v/>
      </c>
      <c r="F401" s="152" t="str">
        <f t="shared" si="44"/>
        <v/>
      </c>
      <c r="G401" s="151" t="str">
        <f t="shared" si="45"/>
        <v/>
      </c>
    </row>
    <row r="402" spans="1:7" x14ac:dyDescent="0.25">
      <c r="A402" s="149" t="str">
        <f t="shared" si="46"/>
        <v/>
      </c>
      <c r="B402" s="150" t="str">
        <f t="shared" si="47"/>
        <v/>
      </c>
      <c r="C402" s="151" t="str">
        <f t="shared" si="48"/>
        <v/>
      </c>
      <c r="D402" s="152" t="str">
        <f t="shared" si="42"/>
        <v/>
      </c>
      <c r="E402" s="152" t="str">
        <f t="shared" si="43"/>
        <v/>
      </c>
      <c r="F402" s="152" t="str">
        <f t="shared" si="44"/>
        <v/>
      </c>
      <c r="G402" s="151" t="str">
        <f t="shared" si="45"/>
        <v/>
      </c>
    </row>
    <row r="403" spans="1:7" x14ac:dyDescent="0.25">
      <c r="A403" s="149" t="str">
        <f t="shared" si="46"/>
        <v/>
      </c>
      <c r="B403" s="150" t="str">
        <f t="shared" si="47"/>
        <v/>
      </c>
      <c r="C403" s="151" t="str">
        <f t="shared" si="48"/>
        <v/>
      </c>
      <c r="D403" s="152" t="str">
        <f t="shared" si="42"/>
        <v/>
      </c>
      <c r="E403" s="152" t="str">
        <f t="shared" si="43"/>
        <v/>
      </c>
      <c r="F403" s="152" t="str">
        <f t="shared" si="44"/>
        <v/>
      </c>
      <c r="G403" s="151" t="str">
        <f t="shared" si="45"/>
        <v/>
      </c>
    </row>
    <row r="404" spans="1:7" x14ac:dyDescent="0.25">
      <c r="A404" s="149" t="str">
        <f t="shared" si="46"/>
        <v/>
      </c>
      <c r="B404" s="150" t="str">
        <f t="shared" si="47"/>
        <v/>
      </c>
      <c r="C404" s="151" t="str">
        <f t="shared" si="48"/>
        <v/>
      </c>
      <c r="D404" s="152" t="str">
        <f t="shared" si="42"/>
        <v/>
      </c>
      <c r="E404" s="152" t="str">
        <f t="shared" si="43"/>
        <v/>
      </c>
      <c r="F404" s="152" t="str">
        <f t="shared" si="44"/>
        <v/>
      </c>
      <c r="G404" s="151" t="str">
        <f t="shared" si="45"/>
        <v/>
      </c>
    </row>
    <row r="405" spans="1:7" x14ac:dyDescent="0.25">
      <c r="A405" s="149" t="str">
        <f t="shared" si="46"/>
        <v/>
      </c>
      <c r="B405" s="150" t="str">
        <f t="shared" si="47"/>
        <v/>
      </c>
      <c r="C405" s="151" t="str">
        <f t="shared" si="48"/>
        <v/>
      </c>
      <c r="D405" s="152" t="str">
        <f t="shared" si="42"/>
        <v/>
      </c>
      <c r="E405" s="152" t="str">
        <f t="shared" si="43"/>
        <v/>
      </c>
      <c r="F405" s="152" t="str">
        <f t="shared" si="44"/>
        <v/>
      </c>
      <c r="G405" s="151" t="str">
        <f t="shared" si="45"/>
        <v/>
      </c>
    </row>
    <row r="406" spans="1:7" x14ac:dyDescent="0.25">
      <c r="A406" s="149" t="str">
        <f t="shared" si="46"/>
        <v/>
      </c>
      <c r="B406" s="150" t="str">
        <f t="shared" si="47"/>
        <v/>
      </c>
      <c r="C406" s="151" t="str">
        <f t="shared" si="48"/>
        <v/>
      </c>
      <c r="D406" s="152" t="str">
        <f t="shared" si="42"/>
        <v/>
      </c>
      <c r="E406" s="152" t="str">
        <f t="shared" si="43"/>
        <v/>
      </c>
      <c r="F406" s="152" t="str">
        <f t="shared" si="44"/>
        <v/>
      </c>
      <c r="G406" s="151" t="str">
        <f t="shared" si="45"/>
        <v/>
      </c>
    </row>
    <row r="407" spans="1:7" x14ac:dyDescent="0.25">
      <c r="A407" s="149" t="str">
        <f t="shared" si="46"/>
        <v/>
      </c>
      <c r="B407" s="150" t="str">
        <f t="shared" si="47"/>
        <v/>
      </c>
      <c r="C407" s="151" t="str">
        <f t="shared" si="48"/>
        <v/>
      </c>
      <c r="D407" s="152" t="str">
        <f t="shared" si="42"/>
        <v/>
      </c>
      <c r="E407" s="152" t="str">
        <f t="shared" si="43"/>
        <v/>
      </c>
      <c r="F407" s="152" t="str">
        <f t="shared" si="44"/>
        <v/>
      </c>
      <c r="G407" s="151" t="str">
        <f t="shared" si="45"/>
        <v/>
      </c>
    </row>
    <row r="408" spans="1:7" x14ac:dyDescent="0.25">
      <c r="A408" s="149" t="str">
        <f t="shared" si="46"/>
        <v/>
      </c>
      <c r="B408" s="150" t="str">
        <f t="shared" si="47"/>
        <v/>
      </c>
      <c r="C408" s="151" t="str">
        <f t="shared" si="48"/>
        <v/>
      </c>
      <c r="D408" s="152" t="str">
        <f t="shared" si="42"/>
        <v/>
      </c>
      <c r="E408" s="152" t="str">
        <f t="shared" si="43"/>
        <v/>
      </c>
      <c r="F408" s="152" t="str">
        <f t="shared" si="44"/>
        <v/>
      </c>
      <c r="G408" s="151" t="str">
        <f t="shared" si="45"/>
        <v/>
      </c>
    </row>
    <row r="409" spans="1:7" x14ac:dyDescent="0.25">
      <c r="A409" s="149" t="str">
        <f t="shared" si="46"/>
        <v/>
      </c>
      <c r="B409" s="150" t="str">
        <f t="shared" si="47"/>
        <v/>
      </c>
      <c r="C409" s="151" t="str">
        <f t="shared" si="48"/>
        <v/>
      </c>
      <c r="D409" s="152" t="str">
        <f t="shared" si="42"/>
        <v/>
      </c>
      <c r="E409" s="152" t="str">
        <f t="shared" si="43"/>
        <v/>
      </c>
      <c r="F409" s="152" t="str">
        <f t="shared" si="44"/>
        <v/>
      </c>
      <c r="G409" s="151" t="str">
        <f t="shared" si="45"/>
        <v/>
      </c>
    </row>
    <row r="410" spans="1:7" x14ac:dyDescent="0.25">
      <c r="A410" s="149" t="str">
        <f t="shared" si="46"/>
        <v/>
      </c>
      <c r="B410" s="150" t="str">
        <f t="shared" si="47"/>
        <v/>
      </c>
      <c r="C410" s="151" t="str">
        <f t="shared" si="48"/>
        <v/>
      </c>
      <c r="D410" s="152" t="str">
        <f t="shared" si="42"/>
        <v/>
      </c>
      <c r="E410" s="152" t="str">
        <f t="shared" si="43"/>
        <v/>
      </c>
      <c r="F410" s="152" t="str">
        <f t="shared" si="44"/>
        <v/>
      </c>
      <c r="G410" s="151" t="str">
        <f t="shared" si="45"/>
        <v/>
      </c>
    </row>
    <row r="411" spans="1:7" x14ac:dyDescent="0.25">
      <c r="A411" s="149" t="str">
        <f t="shared" si="46"/>
        <v/>
      </c>
      <c r="B411" s="150" t="str">
        <f t="shared" si="47"/>
        <v/>
      </c>
      <c r="C411" s="151" t="str">
        <f t="shared" si="48"/>
        <v/>
      </c>
      <c r="D411" s="152" t="str">
        <f t="shared" si="42"/>
        <v/>
      </c>
      <c r="E411" s="152" t="str">
        <f t="shared" si="43"/>
        <v/>
      </c>
      <c r="F411" s="152" t="str">
        <f t="shared" si="44"/>
        <v/>
      </c>
      <c r="G411" s="151" t="str">
        <f t="shared" si="45"/>
        <v/>
      </c>
    </row>
    <row r="412" spans="1:7" x14ac:dyDescent="0.25">
      <c r="A412" s="149" t="str">
        <f t="shared" si="46"/>
        <v/>
      </c>
      <c r="B412" s="150" t="str">
        <f t="shared" si="47"/>
        <v/>
      </c>
      <c r="C412" s="151" t="str">
        <f t="shared" si="48"/>
        <v/>
      </c>
      <c r="D412" s="152" t="str">
        <f t="shared" si="42"/>
        <v/>
      </c>
      <c r="E412" s="152" t="str">
        <f t="shared" si="43"/>
        <v/>
      </c>
      <c r="F412" s="152" t="str">
        <f t="shared" si="44"/>
        <v/>
      </c>
      <c r="G412" s="151" t="str">
        <f t="shared" si="45"/>
        <v/>
      </c>
    </row>
    <row r="413" spans="1:7" x14ac:dyDescent="0.25">
      <c r="A413" s="149" t="str">
        <f t="shared" si="46"/>
        <v/>
      </c>
      <c r="B413" s="150" t="str">
        <f t="shared" si="47"/>
        <v/>
      </c>
      <c r="C413" s="151" t="str">
        <f t="shared" si="48"/>
        <v/>
      </c>
      <c r="D413" s="152" t="str">
        <f t="shared" si="42"/>
        <v/>
      </c>
      <c r="E413" s="152" t="str">
        <f t="shared" si="43"/>
        <v/>
      </c>
      <c r="F413" s="152" t="str">
        <f t="shared" si="44"/>
        <v/>
      </c>
      <c r="G413" s="151" t="str">
        <f t="shared" si="45"/>
        <v/>
      </c>
    </row>
    <row r="414" spans="1:7" x14ac:dyDescent="0.25">
      <c r="A414" s="149" t="str">
        <f t="shared" si="46"/>
        <v/>
      </c>
      <c r="B414" s="150" t="str">
        <f t="shared" si="47"/>
        <v/>
      </c>
      <c r="C414" s="151" t="str">
        <f t="shared" si="48"/>
        <v/>
      </c>
      <c r="D414" s="152" t="str">
        <f t="shared" si="42"/>
        <v/>
      </c>
      <c r="E414" s="152" t="str">
        <f t="shared" si="43"/>
        <v/>
      </c>
      <c r="F414" s="152" t="str">
        <f t="shared" si="44"/>
        <v/>
      </c>
      <c r="G414" s="151" t="str">
        <f t="shared" si="45"/>
        <v/>
      </c>
    </row>
    <row r="415" spans="1:7" x14ac:dyDescent="0.25">
      <c r="A415" s="149" t="str">
        <f t="shared" si="46"/>
        <v/>
      </c>
      <c r="B415" s="150" t="str">
        <f t="shared" si="47"/>
        <v/>
      </c>
      <c r="C415" s="151" t="str">
        <f t="shared" si="48"/>
        <v/>
      </c>
      <c r="D415" s="152" t="str">
        <f t="shared" si="42"/>
        <v/>
      </c>
      <c r="E415" s="152" t="str">
        <f t="shared" si="43"/>
        <v/>
      </c>
      <c r="F415" s="152" t="str">
        <f t="shared" si="44"/>
        <v/>
      </c>
      <c r="G415" s="151" t="str">
        <f t="shared" si="45"/>
        <v/>
      </c>
    </row>
    <row r="416" spans="1:7" x14ac:dyDescent="0.25">
      <c r="A416" s="149" t="str">
        <f t="shared" si="46"/>
        <v/>
      </c>
      <c r="B416" s="150" t="str">
        <f t="shared" si="47"/>
        <v/>
      </c>
      <c r="C416" s="151" t="str">
        <f t="shared" si="48"/>
        <v/>
      </c>
      <c r="D416" s="152" t="str">
        <f t="shared" si="42"/>
        <v/>
      </c>
      <c r="E416" s="152" t="str">
        <f t="shared" si="43"/>
        <v/>
      </c>
      <c r="F416" s="152" t="str">
        <f t="shared" si="44"/>
        <v/>
      </c>
      <c r="G416" s="151" t="str">
        <f t="shared" si="45"/>
        <v/>
      </c>
    </row>
    <row r="417" spans="1:7" x14ac:dyDescent="0.25">
      <c r="A417" s="149" t="str">
        <f t="shared" si="46"/>
        <v/>
      </c>
      <c r="B417" s="150" t="str">
        <f t="shared" si="47"/>
        <v/>
      </c>
      <c r="C417" s="151" t="str">
        <f t="shared" si="48"/>
        <v/>
      </c>
      <c r="D417" s="152" t="str">
        <f t="shared" si="42"/>
        <v/>
      </c>
      <c r="E417" s="152" t="str">
        <f t="shared" si="43"/>
        <v/>
      </c>
      <c r="F417" s="152" t="str">
        <f t="shared" si="44"/>
        <v/>
      </c>
      <c r="G417" s="151" t="str">
        <f t="shared" si="45"/>
        <v/>
      </c>
    </row>
    <row r="418" spans="1:7" x14ac:dyDescent="0.25">
      <c r="A418" s="149" t="str">
        <f t="shared" si="46"/>
        <v/>
      </c>
      <c r="B418" s="150" t="str">
        <f t="shared" si="47"/>
        <v/>
      </c>
      <c r="C418" s="151" t="str">
        <f t="shared" si="48"/>
        <v/>
      </c>
      <c r="D418" s="152" t="str">
        <f t="shared" si="42"/>
        <v/>
      </c>
      <c r="E418" s="152" t="str">
        <f t="shared" si="43"/>
        <v/>
      </c>
      <c r="F418" s="152" t="str">
        <f t="shared" si="44"/>
        <v/>
      </c>
      <c r="G418" s="151" t="str">
        <f t="shared" si="45"/>
        <v/>
      </c>
    </row>
    <row r="419" spans="1:7" x14ac:dyDescent="0.25">
      <c r="A419" s="149" t="str">
        <f t="shared" si="46"/>
        <v/>
      </c>
      <c r="B419" s="150" t="str">
        <f t="shared" si="47"/>
        <v/>
      </c>
      <c r="C419" s="151" t="str">
        <f t="shared" si="48"/>
        <v/>
      </c>
      <c r="D419" s="152" t="str">
        <f t="shared" si="42"/>
        <v/>
      </c>
      <c r="E419" s="152" t="str">
        <f t="shared" si="43"/>
        <v/>
      </c>
      <c r="F419" s="152" t="str">
        <f t="shared" si="44"/>
        <v/>
      </c>
      <c r="G419" s="151" t="str">
        <f t="shared" si="45"/>
        <v/>
      </c>
    </row>
    <row r="420" spans="1:7" x14ac:dyDescent="0.25">
      <c r="A420" s="149" t="str">
        <f t="shared" si="46"/>
        <v/>
      </c>
      <c r="B420" s="150" t="str">
        <f t="shared" si="47"/>
        <v/>
      </c>
      <c r="C420" s="151" t="str">
        <f t="shared" si="48"/>
        <v/>
      </c>
      <c r="D420" s="152" t="str">
        <f t="shared" si="42"/>
        <v/>
      </c>
      <c r="E420" s="152" t="str">
        <f t="shared" si="43"/>
        <v/>
      </c>
      <c r="F420" s="152" t="str">
        <f t="shared" si="44"/>
        <v/>
      </c>
      <c r="G420" s="151" t="str">
        <f t="shared" si="45"/>
        <v/>
      </c>
    </row>
    <row r="421" spans="1:7" x14ac:dyDescent="0.25">
      <c r="A421" s="149" t="str">
        <f t="shared" si="46"/>
        <v/>
      </c>
      <c r="B421" s="150" t="str">
        <f t="shared" si="47"/>
        <v/>
      </c>
      <c r="C421" s="151" t="str">
        <f t="shared" si="48"/>
        <v/>
      </c>
      <c r="D421" s="152" t="str">
        <f t="shared" si="42"/>
        <v/>
      </c>
      <c r="E421" s="152" t="str">
        <f t="shared" si="43"/>
        <v/>
      </c>
      <c r="F421" s="152" t="str">
        <f t="shared" si="44"/>
        <v/>
      </c>
      <c r="G421" s="151" t="str">
        <f t="shared" si="45"/>
        <v/>
      </c>
    </row>
    <row r="422" spans="1:7" x14ac:dyDescent="0.25">
      <c r="A422" s="149" t="str">
        <f t="shared" si="46"/>
        <v/>
      </c>
      <c r="B422" s="150" t="str">
        <f t="shared" si="47"/>
        <v/>
      </c>
      <c r="C422" s="151" t="str">
        <f t="shared" si="48"/>
        <v/>
      </c>
      <c r="D422" s="152" t="str">
        <f t="shared" si="42"/>
        <v/>
      </c>
      <c r="E422" s="152" t="str">
        <f t="shared" si="43"/>
        <v/>
      </c>
      <c r="F422" s="152" t="str">
        <f t="shared" si="44"/>
        <v/>
      </c>
      <c r="G422" s="151" t="str">
        <f t="shared" si="45"/>
        <v/>
      </c>
    </row>
    <row r="423" spans="1:7" x14ac:dyDescent="0.25">
      <c r="A423" s="149" t="str">
        <f t="shared" si="46"/>
        <v/>
      </c>
      <c r="B423" s="150" t="str">
        <f t="shared" si="47"/>
        <v/>
      </c>
      <c r="C423" s="151" t="str">
        <f t="shared" si="48"/>
        <v/>
      </c>
      <c r="D423" s="152" t="str">
        <f t="shared" si="42"/>
        <v/>
      </c>
      <c r="E423" s="152" t="str">
        <f t="shared" si="43"/>
        <v/>
      </c>
      <c r="F423" s="152" t="str">
        <f t="shared" si="44"/>
        <v/>
      </c>
      <c r="G423" s="151" t="str">
        <f t="shared" si="45"/>
        <v/>
      </c>
    </row>
    <row r="424" spans="1:7" x14ac:dyDescent="0.25">
      <c r="A424" s="149" t="str">
        <f t="shared" si="46"/>
        <v/>
      </c>
      <c r="B424" s="150" t="str">
        <f t="shared" si="47"/>
        <v/>
      </c>
      <c r="C424" s="151" t="str">
        <f t="shared" si="48"/>
        <v/>
      </c>
      <c r="D424" s="152" t="str">
        <f t="shared" si="42"/>
        <v/>
      </c>
      <c r="E424" s="152" t="str">
        <f t="shared" si="43"/>
        <v/>
      </c>
      <c r="F424" s="152" t="str">
        <f t="shared" si="44"/>
        <v/>
      </c>
      <c r="G424" s="151" t="str">
        <f t="shared" si="45"/>
        <v/>
      </c>
    </row>
    <row r="425" spans="1:7" x14ac:dyDescent="0.25">
      <c r="A425" s="149" t="str">
        <f t="shared" si="46"/>
        <v/>
      </c>
      <c r="B425" s="150" t="str">
        <f t="shared" si="47"/>
        <v/>
      </c>
      <c r="C425" s="151" t="str">
        <f t="shared" si="48"/>
        <v/>
      </c>
      <c r="D425" s="152" t="str">
        <f t="shared" si="42"/>
        <v/>
      </c>
      <c r="E425" s="152" t="str">
        <f t="shared" si="43"/>
        <v/>
      </c>
      <c r="F425" s="152" t="str">
        <f t="shared" si="44"/>
        <v/>
      </c>
      <c r="G425" s="151" t="str">
        <f t="shared" si="45"/>
        <v/>
      </c>
    </row>
    <row r="426" spans="1:7" x14ac:dyDescent="0.25">
      <c r="A426" s="149" t="str">
        <f t="shared" si="46"/>
        <v/>
      </c>
      <c r="B426" s="150" t="str">
        <f t="shared" si="47"/>
        <v/>
      </c>
      <c r="C426" s="151" t="str">
        <f t="shared" si="48"/>
        <v/>
      </c>
      <c r="D426" s="152" t="str">
        <f t="shared" si="42"/>
        <v/>
      </c>
      <c r="E426" s="152" t="str">
        <f t="shared" si="43"/>
        <v/>
      </c>
      <c r="F426" s="152" t="str">
        <f t="shared" si="44"/>
        <v/>
      </c>
      <c r="G426" s="151" t="str">
        <f t="shared" si="45"/>
        <v/>
      </c>
    </row>
    <row r="427" spans="1:7" x14ac:dyDescent="0.25">
      <c r="A427" s="149" t="str">
        <f t="shared" si="46"/>
        <v/>
      </c>
      <c r="B427" s="150" t="str">
        <f t="shared" si="47"/>
        <v/>
      </c>
      <c r="C427" s="151" t="str">
        <f t="shared" si="48"/>
        <v/>
      </c>
      <c r="D427" s="152" t="str">
        <f t="shared" si="42"/>
        <v/>
      </c>
      <c r="E427" s="152" t="str">
        <f t="shared" si="43"/>
        <v/>
      </c>
      <c r="F427" s="152" t="str">
        <f t="shared" si="44"/>
        <v/>
      </c>
      <c r="G427" s="151" t="str">
        <f t="shared" si="45"/>
        <v/>
      </c>
    </row>
    <row r="428" spans="1:7" x14ac:dyDescent="0.25">
      <c r="A428" s="149" t="str">
        <f t="shared" si="46"/>
        <v/>
      </c>
      <c r="B428" s="150" t="str">
        <f t="shared" si="47"/>
        <v/>
      </c>
      <c r="C428" s="151" t="str">
        <f t="shared" si="48"/>
        <v/>
      </c>
      <c r="D428" s="152" t="str">
        <f t="shared" si="42"/>
        <v/>
      </c>
      <c r="E428" s="152" t="str">
        <f t="shared" si="43"/>
        <v/>
      </c>
      <c r="F428" s="152" t="str">
        <f t="shared" si="44"/>
        <v/>
      </c>
      <c r="G428" s="151" t="str">
        <f t="shared" si="45"/>
        <v/>
      </c>
    </row>
    <row r="429" spans="1:7" x14ac:dyDescent="0.25">
      <c r="A429" s="149" t="str">
        <f t="shared" si="46"/>
        <v/>
      </c>
      <c r="B429" s="150" t="str">
        <f t="shared" si="47"/>
        <v/>
      </c>
      <c r="C429" s="151" t="str">
        <f t="shared" si="48"/>
        <v/>
      </c>
      <c r="D429" s="152" t="str">
        <f t="shared" si="42"/>
        <v/>
      </c>
      <c r="E429" s="152" t="str">
        <f t="shared" si="43"/>
        <v/>
      </c>
      <c r="F429" s="152" t="str">
        <f t="shared" si="44"/>
        <v/>
      </c>
      <c r="G429" s="151" t="str">
        <f t="shared" si="45"/>
        <v/>
      </c>
    </row>
    <row r="430" spans="1:7" x14ac:dyDescent="0.25">
      <c r="A430" s="149" t="str">
        <f t="shared" si="46"/>
        <v/>
      </c>
      <c r="B430" s="150" t="str">
        <f t="shared" si="47"/>
        <v/>
      </c>
      <c r="C430" s="151" t="str">
        <f t="shared" si="48"/>
        <v/>
      </c>
      <c r="D430" s="152" t="str">
        <f t="shared" si="42"/>
        <v/>
      </c>
      <c r="E430" s="152" t="str">
        <f t="shared" si="43"/>
        <v/>
      </c>
      <c r="F430" s="152" t="str">
        <f t="shared" si="44"/>
        <v/>
      </c>
      <c r="G430" s="151" t="str">
        <f t="shared" si="45"/>
        <v/>
      </c>
    </row>
    <row r="431" spans="1:7" x14ac:dyDescent="0.25">
      <c r="A431" s="149" t="str">
        <f t="shared" si="46"/>
        <v/>
      </c>
      <c r="B431" s="150" t="str">
        <f t="shared" si="47"/>
        <v/>
      </c>
      <c r="C431" s="151" t="str">
        <f t="shared" si="48"/>
        <v/>
      </c>
      <c r="D431" s="152" t="str">
        <f t="shared" si="42"/>
        <v/>
      </c>
      <c r="E431" s="152" t="str">
        <f t="shared" si="43"/>
        <v/>
      </c>
      <c r="F431" s="152" t="str">
        <f t="shared" si="44"/>
        <v/>
      </c>
      <c r="G431" s="151" t="str">
        <f t="shared" si="45"/>
        <v/>
      </c>
    </row>
    <row r="432" spans="1:7" x14ac:dyDescent="0.25">
      <c r="A432" s="149" t="str">
        <f t="shared" si="46"/>
        <v/>
      </c>
      <c r="B432" s="150" t="str">
        <f t="shared" si="47"/>
        <v/>
      </c>
      <c r="C432" s="151" t="str">
        <f t="shared" si="48"/>
        <v/>
      </c>
      <c r="D432" s="152" t="str">
        <f t="shared" si="42"/>
        <v/>
      </c>
      <c r="E432" s="152" t="str">
        <f t="shared" si="43"/>
        <v/>
      </c>
      <c r="F432" s="152" t="str">
        <f t="shared" si="44"/>
        <v/>
      </c>
      <c r="G432" s="151" t="str">
        <f t="shared" si="45"/>
        <v/>
      </c>
    </row>
    <row r="433" spans="1:7" x14ac:dyDescent="0.25">
      <c r="A433" s="149" t="str">
        <f t="shared" si="46"/>
        <v/>
      </c>
      <c r="B433" s="150" t="str">
        <f t="shared" si="47"/>
        <v/>
      </c>
      <c r="C433" s="151" t="str">
        <f t="shared" si="48"/>
        <v/>
      </c>
      <c r="D433" s="152" t="str">
        <f t="shared" si="42"/>
        <v/>
      </c>
      <c r="E433" s="152" t="str">
        <f t="shared" si="43"/>
        <v/>
      </c>
      <c r="F433" s="152" t="str">
        <f t="shared" si="44"/>
        <v/>
      </c>
      <c r="G433" s="151" t="str">
        <f t="shared" si="45"/>
        <v/>
      </c>
    </row>
    <row r="434" spans="1:7" x14ac:dyDescent="0.25">
      <c r="A434" s="149" t="str">
        <f t="shared" si="46"/>
        <v/>
      </c>
      <c r="B434" s="150" t="str">
        <f t="shared" si="47"/>
        <v/>
      </c>
      <c r="C434" s="151" t="str">
        <f t="shared" si="48"/>
        <v/>
      </c>
      <c r="D434" s="152" t="str">
        <f t="shared" si="42"/>
        <v/>
      </c>
      <c r="E434" s="152" t="str">
        <f t="shared" si="43"/>
        <v/>
      </c>
      <c r="F434" s="152" t="str">
        <f t="shared" si="44"/>
        <v/>
      </c>
      <c r="G434" s="151" t="str">
        <f t="shared" si="45"/>
        <v/>
      </c>
    </row>
    <row r="435" spans="1:7" x14ac:dyDescent="0.25">
      <c r="A435" s="149" t="str">
        <f t="shared" si="46"/>
        <v/>
      </c>
      <c r="B435" s="150" t="str">
        <f t="shared" si="47"/>
        <v/>
      </c>
      <c r="C435" s="151" t="str">
        <f t="shared" si="48"/>
        <v/>
      </c>
      <c r="D435" s="152" t="str">
        <f t="shared" si="42"/>
        <v/>
      </c>
      <c r="E435" s="152" t="str">
        <f t="shared" si="43"/>
        <v/>
      </c>
      <c r="F435" s="152" t="str">
        <f t="shared" si="44"/>
        <v/>
      </c>
      <c r="G435" s="151" t="str">
        <f t="shared" si="45"/>
        <v/>
      </c>
    </row>
    <row r="436" spans="1:7" x14ac:dyDescent="0.25">
      <c r="A436" s="149" t="str">
        <f t="shared" si="46"/>
        <v/>
      </c>
      <c r="B436" s="150" t="str">
        <f t="shared" si="47"/>
        <v/>
      </c>
      <c r="C436" s="151" t="str">
        <f t="shared" si="48"/>
        <v/>
      </c>
      <c r="D436" s="152" t="str">
        <f t="shared" si="42"/>
        <v/>
      </c>
      <c r="E436" s="152" t="str">
        <f t="shared" si="43"/>
        <v/>
      </c>
      <c r="F436" s="152" t="str">
        <f t="shared" si="44"/>
        <v/>
      </c>
      <c r="G436" s="151" t="str">
        <f t="shared" si="45"/>
        <v/>
      </c>
    </row>
    <row r="437" spans="1:7" x14ac:dyDescent="0.25">
      <c r="A437" s="149" t="str">
        <f t="shared" si="46"/>
        <v/>
      </c>
      <c r="B437" s="150" t="str">
        <f t="shared" si="47"/>
        <v/>
      </c>
      <c r="C437" s="151" t="str">
        <f t="shared" si="48"/>
        <v/>
      </c>
      <c r="D437" s="152" t="str">
        <f t="shared" si="42"/>
        <v/>
      </c>
      <c r="E437" s="152" t="str">
        <f t="shared" si="43"/>
        <v/>
      </c>
      <c r="F437" s="152" t="str">
        <f t="shared" si="44"/>
        <v/>
      </c>
      <c r="G437" s="151" t="str">
        <f t="shared" si="45"/>
        <v/>
      </c>
    </row>
    <row r="438" spans="1:7" x14ac:dyDescent="0.25">
      <c r="A438" s="149" t="str">
        <f t="shared" si="46"/>
        <v/>
      </c>
      <c r="B438" s="150" t="str">
        <f t="shared" si="47"/>
        <v/>
      </c>
      <c r="C438" s="151" t="str">
        <f t="shared" si="48"/>
        <v/>
      </c>
      <c r="D438" s="152" t="str">
        <f t="shared" si="42"/>
        <v/>
      </c>
      <c r="E438" s="152" t="str">
        <f t="shared" si="43"/>
        <v/>
      </c>
      <c r="F438" s="152" t="str">
        <f t="shared" si="44"/>
        <v/>
      </c>
      <c r="G438" s="151" t="str">
        <f t="shared" si="45"/>
        <v/>
      </c>
    </row>
    <row r="439" spans="1:7" x14ac:dyDescent="0.25">
      <c r="A439" s="149" t="str">
        <f t="shared" si="46"/>
        <v/>
      </c>
      <c r="B439" s="150" t="str">
        <f t="shared" si="47"/>
        <v/>
      </c>
      <c r="C439" s="151" t="str">
        <f t="shared" si="48"/>
        <v/>
      </c>
      <c r="D439" s="152" t="str">
        <f t="shared" si="42"/>
        <v/>
      </c>
      <c r="E439" s="152" t="str">
        <f t="shared" si="43"/>
        <v/>
      </c>
      <c r="F439" s="152" t="str">
        <f t="shared" si="44"/>
        <v/>
      </c>
      <c r="G439" s="151" t="str">
        <f t="shared" si="45"/>
        <v/>
      </c>
    </row>
    <row r="440" spans="1:7" x14ac:dyDescent="0.25">
      <c r="A440" s="149" t="str">
        <f t="shared" si="46"/>
        <v/>
      </c>
      <c r="B440" s="150" t="str">
        <f t="shared" si="47"/>
        <v/>
      </c>
      <c r="C440" s="151" t="str">
        <f t="shared" si="48"/>
        <v/>
      </c>
      <c r="D440" s="152" t="str">
        <f t="shared" si="42"/>
        <v/>
      </c>
      <c r="E440" s="152" t="str">
        <f t="shared" si="43"/>
        <v/>
      </c>
      <c r="F440" s="152" t="str">
        <f t="shared" si="44"/>
        <v/>
      </c>
      <c r="G440" s="151" t="str">
        <f t="shared" si="45"/>
        <v/>
      </c>
    </row>
    <row r="441" spans="1:7" x14ac:dyDescent="0.25">
      <c r="A441" s="149" t="str">
        <f t="shared" si="46"/>
        <v/>
      </c>
      <c r="B441" s="150" t="str">
        <f t="shared" si="47"/>
        <v/>
      </c>
      <c r="C441" s="151" t="str">
        <f t="shared" si="48"/>
        <v/>
      </c>
      <c r="D441" s="152" t="str">
        <f t="shared" si="42"/>
        <v/>
      </c>
      <c r="E441" s="152" t="str">
        <f t="shared" si="43"/>
        <v/>
      </c>
      <c r="F441" s="152" t="str">
        <f t="shared" si="44"/>
        <v/>
      </c>
      <c r="G441" s="151" t="str">
        <f t="shared" si="45"/>
        <v/>
      </c>
    </row>
    <row r="442" spans="1:7" x14ac:dyDescent="0.25">
      <c r="A442" s="149" t="str">
        <f t="shared" si="46"/>
        <v/>
      </c>
      <c r="B442" s="150" t="str">
        <f t="shared" si="47"/>
        <v/>
      </c>
      <c r="C442" s="151" t="str">
        <f t="shared" si="48"/>
        <v/>
      </c>
      <c r="D442" s="152" t="str">
        <f t="shared" si="42"/>
        <v/>
      </c>
      <c r="E442" s="152" t="str">
        <f t="shared" si="43"/>
        <v/>
      </c>
      <c r="F442" s="152" t="str">
        <f t="shared" si="44"/>
        <v/>
      </c>
      <c r="G442" s="151" t="str">
        <f t="shared" si="45"/>
        <v/>
      </c>
    </row>
    <row r="443" spans="1:7" x14ac:dyDescent="0.25">
      <c r="A443" s="149" t="str">
        <f t="shared" si="46"/>
        <v/>
      </c>
      <c r="B443" s="150" t="str">
        <f t="shared" si="47"/>
        <v/>
      </c>
      <c r="C443" s="151" t="str">
        <f t="shared" si="48"/>
        <v/>
      </c>
      <c r="D443" s="152" t="str">
        <f t="shared" si="42"/>
        <v/>
      </c>
      <c r="E443" s="152" t="str">
        <f t="shared" si="43"/>
        <v/>
      </c>
      <c r="F443" s="152" t="str">
        <f t="shared" si="44"/>
        <v/>
      </c>
      <c r="G443" s="151" t="str">
        <f t="shared" si="45"/>
        <v/>
      </c>
    </row>
    <row r="444" spans="1:7" x14ac:dyDescent="0.25">
      <c r="A444" s="149" t="str">
        <f t="shared" si="46"/>
        <v/>
      </c>
      <c r="B444" s="150" t="str">
        <f t="shared" si="47"/>
        <v/>
      </c>
      <c r="C444" s="151" t="str">
        <f t="shared" si="48"/>
        <v/>
      </c>
      <c r="D444" s="152" t="str">
        <f t="shared" si="42"/>
        <v/>
      </c>
      <c r="E444" s="152" t="str">
        <f t="shared" si="43"/>
        <v/>
      </c>
      <c r="F444" s="152" t="str">
        <f t="shared" si="44"/>
        <v/>
      </c>
      <c r="G444" s="151" t="str">
        <f t="shared" si="45"/>
        <v/>
      </c>
    </row>
    <row r="445" spans="1:7" x14ac:dyDescent="0.25">
      <c r="A445" s="149" t="str">
        <f t="shared" si="46"/>
        <v/>
      </c>
      <c r="B445" s="150" t="str">
        <f t="shared" si="47"/>
        <v/>
      </c>
      <c r="C445" s="151" t="str">
        <f t="shared" si="48"/>
        <v/>
      </c>
      <c r="D445" s="152" t="str">
        <f t="shared" si="42"/>
        <v/>
      </c>
      <c r="E445" s="152" t="str">
        <f t="shared" si="43"/>
        <v/>
      </c>
      <c r="F445" s="152" t="str">
        <f t="shared" si="44"/>
        <v/>
      </c>
      <c r="G445" s="151" t="str">
        <f t="shared" si="45"/>
        <v/>
      </c>
    </row>
    <row r="446" spans="1:7" x14ac:dyDescent="0.25">
      <c r="A446" s="149" t="str">
        <f t="shared" si="46"/>
        <v/>
      </c>
      <c r="B446" s="150" t="str">
        <f t="shared" si="47"/>
        <v/>
      </c>
      <c r="C446" s="151" t="str">
        <f t="shared" si="48"/>
        <v/>
      </c>
      <c r="D446" s="152" t="str">
        <f t="shared" si="42"/>
        <v/>
      </c>
      <c r="E446" s="152" t="str">
        <f t="shared" si="43"/>
        <v/>
      </c>
      <c r="F446" s="152" t="str">
        <f t="shared" si="44"/>
        <v/>
      </c>
      <c r="G446" s="151" t="str">
        <f t="shared" si="45"/>
        <v/>
      </c>
    </row>
    <row r="447" spans="1:7" x14ac:dyDescent="0.25">
      <c r="A447" s="149" t="str">
        <f t="shared" si="46"/>
        <v/>
      </c>
      <c r="B447" s="150" t="str">
        <f t="shared" si="47"/>
        <v/>
      </c>
      <c r="C447" s="151" t="str">
        <f t="shared" si="48"/>
        <v/>
      </c>
      <c r="D447" s="152" t="str">
        <f t="shared" si="42"/>
        <v/>
      </c>
      <c r="E447" s="152" t="str">
        <f t="shared" si="43"/>
        <v/>
      </c>
      <c r="F447" s="152" t="str">
        <f t="shared" si="44"/>
        <v/>
      </c>
      <c r="G447" s="151" t="str">
        <f t="shared" si="45"/>
        <v/>
      </c>
    </row>
    <row r="448" spans="1:7" x14ac:dyDescent="0.25">
      <c r="A448" s="149" t="str">
        <f t="shared" si="46"/>
        <v/>
      </c>
      <c r="B448" s="150" t="str">
        <f t="shared" si="47"/>
        <v/>
      </c>
      <c r="C448" s="151" t="str">
        <f t="shared" si="48"/>
        <v/>
      </c>
      <c r="D448" s="152" t="str">
        <f t="shared" si="42"/>
        <v/>
      </c>
      <c r="E448" s="152" t="str">
        <f t="shared" si="43"/>
        <v/>
      </c>
      <c r="F448" s="152" t="str">
        <f t="shared" si="44"/>
        <v/>
      </c>
      <c r="G448" s="151" t="str">
        <f t="shared" si="45"/>
        <v/>
      </c>
    </row>
    <row r="449" spans="1:7" x14ac:dyDescent="0.25">
      <c r="A449" s="149" t="str">
        <f t="shared" si="46"/>
        <v/>
      </c>
      <c r="B449" s="150" t="str">
        <f t="shared" si="47"/>
        <v/>
      </c>
      <c r="C449" s="151" t="str">
        <f t="shared" si="48"/>
        <v/>
      </c>
      <c r="D449" s="152" t="str">
        <f t="shared" si="42"/>
        <v/>
      </c>
      <c r="E449" s="152" t="str">
        <f t="shared" si="43"/>
        <v/>
      </c>
      <c r="F449" s="152" t="str">
        <f t="shared" si="44"/>
        <v/>
      </c>
      <c r="G449" s="151" t="str">
        <f t="shared" si="45"/>
        <v/>
      </c>
    </row>
    <row r="450" spans="1:7" x14ac:dyDescent="0.25">
      <c r="A450" s="149" t="str">
        <f t="shared" si="46"/>
        <v/>
      </c>
      <c r="B450" s="150" t="str">
        <f t="shared" si="47"/>
        <v/>
      </c>
      <c r="C450" s="151" t="str">
        <f t="shared" si="48"/>
        <v/>
      </c>
      <c r="D450" s="152" t="str">
        <f t="shared" si="42"/>
        <v/>
      </c>
      <c r="E450" s="152" t="str">
        <f t="shared" si="43"/>
        <v/>
      </c>
      <c r="F450" s="152" t="str">
        <f t="shared" si="44"/>
        <v/>
      </c>
      <c r="G450" s="151" t="str">
        <f t="shared" si="45"/>
        <v/>
      </c>
    </row>
    <row r="451" spans="1:7" x14ac:dyDescent="0.25">
      <c r="A451" s="149" t="str">
        <f t="shared" si="46"/>
        <v/>
      </c>
      <c r="B451" s="150" t="str">
        <f t="shared" si="47"/>
        <v/>
      </c>
      <c r="C451" s="151" t="str">
        <f t="shared" si="48"/>
        <v/>
      </c>
      <c r="D451" s="152" t="str">
        <f t="shared" si="42"/>
        <v/>
      </c>
      <c r="E451" s="152" t="str">
        <f t="shared" si="43"/>
        <v/>
      </c>
      <c r="F451" s="152" t="str">
        <f t="shared" si="44"/>
        <v/>
      </c>
      <c r="G451" s="151" t="str">
        <f t="shared" si="45"/>
        <v/>
      </c>
    </row>
    <row r="452" spans="1:7" x14ac:dyDescent="0.25">
      <c r="A452" s="149" t="str">
        <f t="shared" si="46"/>
        <v/>
      </c>
      <c r="B452" s="150" t="str">
        <f t="shared" si="47"/>
        <v/>
      </c>
      <c r="C452" s="151" t="str">
        <f t="shared" si="48"/>
        <v/>
      </c>
      <c r="D452" s="152" t="str">
        <f t="shared" si="42"/>
        <v/>
      </c>
      <c r="E452" s="152" t="str">
        <f t="shared" si="43"/>
        <v/>
      </c>
      <c r="F452" s="152" t="str">
        <f t="shared" si="44"/>
        <v/>
      </c>
      <c r="G452" s="151" t="str">
        <f t="shared" si="45"/>
        <v/>
      </c>
    </row>
    <row r="453" spans="1:7" x14ac:dyDescent="0.25">
      <c r="A453" s="149" t="str">
        <f t="shared" si="46"/>
        <v/>
      </c>
      <c r="B453" s="150" t="str">
        <f t="shared" si="47"/>
        <v/>
      </c>
      <c r="C453" s="151" t="str">
        <f t="shared" si="48"/>
        <v/>
      </c>
      <c r="D453" s="152" t="str">
        <f t="shared" si="42"/>
        <v/>
      </c>
      <c r="E453" s="152" t="str">
        <f t="shared" si="43"/>
        <v/>
      </c>
      <c r="F453" s="152" t="str">
        <f t="shared" si="44"/>
        <v/>
      </c>
      <c r="G453" s="151" t="str">
        <f t="shared" si="45"/>
        <v/>
      </c>
    </row>
    <row r="454" spans="1:7" x14ac:dyDescent="0.25">
      <c r="A454" s="149" t="str">
        <f t="shared" si="46"/>
        <v/>
      </c>
      <c r="B454" s="150" t="str">
        <f t="shared" si="47"/>
        <v/>
      </c>
      <c r="C454" s="151" t="str">
        <f t="shared" si="48"/>
        <v/>
      </c>
      <c r="D454" s="152" t="str">
        <f t="shared" si="42"/>
        <v/>
      </c>
      <c r="E454" s="152" t="str">
        <f t="shared" si="43"/>
        <v/>
      </c>
      <c r="F454" s="152" t="str">
        <f t="shared" si="44"/>
        <v/>
      </c>
      <c r="G454" s="151" t="str">
        <f t="shared" si="45"/>
        <v/>
      </c>
    </row>
    <row r="455" spans="1:7" x14ac:dyDescent="0.25">
      <c r="A455" s="149" t="str">
        <f t="shared" si="46"/>
        <v/>
      </c>
      <c r="B455" s="150" t="str">
        <f t="shared" si="47"/>
        <v/>
      </c>
      <c r="C455" s="151" t="str">
        <f t="shared" si="48"/>
        <v/>
      </c>
      <c r="D455" s="152" t="str">
        <f t="shared" si="42"/>
        <v/>
      </c>
      <c r="E455" s="152" t="str">
        <f t="shared" si="43"/>
        <v/>
      </c>
      <c r="F455" s="152" t="str">
        <f t="shared" si="44"/>
        <v/>
      </c>
      <c r="G455" s="151" t="str">
        <f t="shared" si="45"/>
        <v/>
      </c>
    </row>
    <row r="456" spans="1:7" x14ac:dyDescent="0.25">
      <c r="A456" s="149" t="str">
        <f t="shared" si="46"/>
        <v/>
      </c>
      <c r="B456" s="150" t="str">
        <f t="shared" si="47"/>
        <v/>
      </c>
      <c r="C456" s="151" t="str">
        <f t="shared" si="48"/>
        <v/>
      </c>
      <c r="D456" s="152" t="str">
        <f t="shared" si="42"/>
        <v/>
      </c>
      <c r="E456" s="152" t="str">
        <f t="shared" si="43"/>
        <v/>
      </c>
      <c r="F456" s="152" t="str">
        <f t="shared" si="44"/>
        <v/>
      </c>
      <c r="G456" s="151" t="str">
        <f t="shared" si="45"/>
        <v/>
      </c>
    </row>
    <row r="457" spans="1:7" x14ac:dyDescent="0.25">
      <c r="A457" s="149" t="str">
        <f t="shared" si="46"/>
        <v/>
      </c>
      <c r="B457" s="150" t="str">
        <f t="shared" si="47"/>
        <v/>
      </c>
      <c r="C457" s="151" t="str">
        <f t="shared" si="48"/>
        <v/>
      </c>
      <c r="D457" s="152" t="str">
        <f t="shared" si="42"/>
        <v/>
      </c>
      <c r="E457" s="152" t="str">
        <f t="shared" si="43"/>
        <v/>
      </c>
      <c r="F457" s="152" t="str">
        <f t="shared" si="44"/>
        <v/>
      </c>
      <c r="G457" s="151" t="str">
        <f t="shared" si="45"/>
        <v/>
      </c>
    </row>
    <row r="458" spans="1:7" x14ac:dyDescent="0.25">
      <c r="A458" s="149" t="str">
        <f t="shared" si="46"/>
        <v/>
      </c>
      <c r="B458" s="150" t="str">
        <f t="shared" si="47"/>
        <v/>
      </c>
      <c r="C458" s="151" t="str">
        <f t="shared" si="48"/>
        <v/>
      </c>
      <c r="D458" s="152" t="str">
        <f t="shared" si="42"/>
        <v/>
      </c>
      <c r="E458" s="152" t="str">
        <f t="shared" si="43"/>
        <v/>
      </c>
      <c r="F458" s="152" t="str">
        <f t="shared" si="44"/>
        <v/>
      </c>
      <c r="G458" s="151" t="str">
        <f t="shared" si="45"/>
        <v/>
      </c>
    </row>
    <row r="459" spans="1:7" x14ac:dyDescent="0.25">
      <c r="A459" s="149" t="str">
        <f t="shared" si="46"/>
        <v/>
      </c>
      <c r="B459" s="150" t="str">
        <f t="shared" si="47"/>
        <v/>
      </c>
      <c r="C459" s="151" t="str">
        <f t="shared" si="48"/>
        <v/>
      </c>
      <c r="D459" s="152" t="str">
        <f t="shared" si="42"/>
        <v/>
      </c>
      <c r="E459" s="152" t="str">
        <f t="shared" si="43"/>
        <v/>
      </c>
      <c r="F459" s="152" t="str">
        <f t="shared" si="44"/>
        <v/>
      </c>
      <c r="G459" s="151" t="str">
        <f t="shared" si="45"/>
        <v/>
      </c>
    </row>
    <row r="460" spans="1:7" x14ac:dyDescent="0.25">
      <c r="A460" s="149" t="str">
        <f t="shared" si="46"/>
        <v/>
      </c>
      <c r="B460" s="150" t="str">
        <f t="shared" si="47"/>
        <v/>
      </c>
      <c r="C460" s="151" t="str">
        <f t="shared" si="48"/>
        <v/>
      </c>
      <c r="D460" s="152" t="str">
        <f t="shared" si="42"/>
        <v/>
      </c>
      <c r="E460" s="152" t="str">
        <f t="shared" si="43"/>
        <v/>
      </c>
      <c r="F460" s="152" t="str">
        <f t="shared" si="44"/>
        <v/>
      </c>
      <c r="G460" s="151" t="str">
        <f t="shared" si="45"/>
        <v/>
      </c>
    </row>
    <row r="461" spans="1:7" x14ac:dyDescent="0.25">
      <c r="A461" s="149" t="str">
        <f t="shared" si="46"/>
        <v/>
      </c>
      <c r="B461" s="150" t="str">
        <f t="shared" si="47"/>
        <v/>
      </c>
      <c r="C461" s="151" t="str">
        <f t="shared" si="48"/>
        <v/>
      </c>
      <c r="D461" s="152" t="str">
        <f t="shared" si="42"/>
        <v/>
      </c>
      <c r="E461" s="152" t="str">
        <f t="shared" si="43"/>
        <v/>
      </c>
      <c r="F461" s="152" t="str">
        <f t="shared" si="44"/>
        <v/>
      </c>
      <c r="G461" s="151" t="str">
        <f t="shared" si="45"/>
        <v/>
      </c>
    </row>
    <row r="462" spans="1:7" x14ac:dyDescent="0.25">
      <c r="A462" s="149" t="str">
        <f t="shared" si="46"/>
        <v/>
      </c>
      <c r="B462" s="150" t="str">
        <f t="shared" si="47"/>
        <v/>
      </c>
      <c r="C462" s="151" t="str">
        <f t="shared" si="48"/>
        <v/>
      </c>
      <c r="D462" s="152" t="str">
        <f t="shared" si="42"/>
        <v/>
      </c>
      <c r="E462" s="152" t="str">
        <f t="shared" si="43"/>
        <v/>
      </c>
      <c r="F462" s="152" t="str">
        <f t="shared" si="44"/>
        <v/>
      </c>
      <c r="G462" s="151" t="str">
        <f t="shared" si="45"/>
        <v/>
      </c>
    </row>
    <row r="463" spans="1:7" x14ac:dyDescent="0.25">
      <c r="A463" s="149" t="str">
        <f t="shared" si="46"/>
        <v/>
      </c>
      <c r="B463" s="150" t="str">
        <f t="shared" si="47"/>
        <v/>
      </c>
      <c r="C463" s="151" t="str">
        <f t="shared" si="48"/>
        <v/>
      </c>
      <c r="D463" s="152" t="str">
        <f t="shared" ref="D463:D500" si="49">IF(B463="","",IPMT($E$11/12,B463,$E$7,-$E$9,$E$10,0))</f>
        <v/>
      </c>
      <c r="E463" s="152" t="str">
        <f t="shared" ref="E463:E500" si="50">IF(B463="","",PPMT($E$11/12,B463,$E$7,-$E$9,$E$10,0))</f>
        <v/>
      </c>
      <c r="F463" s="152" t="str">
        <f t="shared" si="44"/>
        <v/>
      </c>
      <c r="G463" s="151" t="str">
        <f t="shared" si="45"/>
        <v/>
      </c>
    </row>
    <row r="464" spans="1:7" x14ac:dyDescent="0.25">
      <c r="A464" s="149" t="str">
        <f t="shared" si="46"/>
        <v/>
      </c>
      <c r="B464" s="150" t="str">
        <f t="shared" si="47"/>
        <v/>
      </c>
      <c r="C464" s="151" t="str">
        <f t="shared" si="48"/>
        <v/>
      </c>
      <c r="D464" s="152" t="str">
        <f t="shared" si="49"/>
        <v/>
      </c>
      <c r="E464" s="152" t="str">
        <f t="shared" si="50"/>
        <v/>
      </c>
      <c r="F464" s="152" t="str">
        <f t="shared" ref="F464:F500" si="51">IF(B464="","",SUM(D464:E464))</f>
        <v/>
      </c>
      <c r="G464" s="151" t="str">
        <f t="shared" ref="G464:G500" si="52">IF(B464="","",SUM(C464)-SUM(E464))</f>
        <v/>
      </c>
    </row>
    <row r="465" spans="1:7" x14ac:dyDescent="0.25">
      <c r="A465" s="149" t="str">
        <f t="shared" ref="A465:A500" si="53">IF(B465="","",EDATE(A464,1))</f>
        <v/>
      </c>
      <c r="B465" s="150" t="str">
        <f t="shared" ref="B465:B500" si="54">IF(B464="","",IF(SUM(B464)+1&lt;=$E$7,SUM(B464)+1,""))</f>
        <v/>
      </c>
      <c r="C465" s="151" t="str">
        <f t="shared" ref="C465:C500" si="55">IF(B465="","",G464)</f>
        <v/>
      </c>
      <c r="D465" s="152" t="str">
        <f t="shared" si="49"/>
        <v/>
      </c>
      <c r="E465" s="152" t="str">
        <f t="shared" si="50"/>
        <v/>
      </c>
      <c r="F465" s="152" t="str">
        <f t="shared" si="51"/>
        <v/>
      </c>
      <c r="G465" s="151" t="str">
        <f t="shared" si="52"/>
        <v/>
      </c>
    </row>
    <row r="466" spans="1:7" x14ac:dyDescent="0.25">
      <c r="A466" s="149" t="str">
        <f t="shared" si="53"/>
        <v/>
      </c>
      <c r="B466" s="150" t="str">
        <f t="shared" si="54"/>
        <v/>
      </c>
      <c r="C466" s="151" t="str">
        <f t="shared" si="55"/>
        <v/>
      </c>
      <c r="D466" s="152" t="str">
        <f t="shared" si="49"/>
        <v/>
      </c>
      <c r="E466" s="152" t="str">
        <f t="shared" si="50"/>
        <v/>
      </c>
      <c r="F466" s="152" t="str">
        <f t="shared" si="51"/>
        <v/>
      </c>
      <c r="G466" s="151" t="str">
        <f t="shared" si="52"/>
        <v/>
      </c>
    </row>
    <row r="467" spans="1:7" x14ac:dyDescent="0.25">
      <c r="A467" s="149" t="str">
        <f t="shared" si="53"/>
        <v/>
      </c>
      <c r="B467" s="150" t="str">
        <f t="shared" si="54"/>
        <v/>
      </c>
      <c r="C467" s="151" t="str">
        <f t="shared" si="55"/>
        <v/>
      </c>
      <c r="D467" s="152" t="str">
        <f t="shared" si="49"/>
        <v/>
      </c>
      <c r="E467" s="152" t="str">
        <f t="shared" si="50"/>
        <v/>
      </c>
      <c r="F467" s="152" t="str">
        <f t="shared" si="51"/>
        <v/>
      </c>
      <c r="G467" s="151" t="str">
        <f t="shared" si="52"/>
        <v/>
      </c>
    </row>
    <row r="468" spans="1:7" x14ac:dyDescent="0.25">
      <c r="A468" s="149" t="str">
        <f t="shared" si="53"/>
        <v/>
      </c>
      <c r="B468" s="150" t="str">
        <f t="shared" si="54"/>
        <v/>
      </c>
      <c r="C468" s="151" t="str">
        <f t="shared" si="55"/>
        <v/>
      </c>
      <c r="D468" s="152" t="str">
        <f t="shared" si="49"/>
        <v/>
      </c>
      <c r="E468" s="152" t="str">
        <f t="shared" si="50"/>
        <v/>
      </c>
      <c r="F468" s="152" t="str">
        <f t="shared" si="51"/>
        <v/>
      </c>
      <c r="G468" s="151" t="str">
        <f t="shared" si="52"/>
        <v/>
      </c>
    </row>
    <row r="469" spans="1:7" x14ac:dyDescent="0.25">
      <c r="A469" s="149" t="str">
        <f t="shared" si="53"/>
        <v/>
      </c>
      <c r="B469" s="150" t="str">
        <f t="shared" si="54"/>
        <v/>
      </c>
      <c r="C469" s="151" t="str">
        <f t="shared" si="55"/>
        <v/>
      </c>
      <c r="D469" s="152" t="str">
        <f t="shared" si="49"/>
        <v/>
      </c>
      <c r="E469" s="152" t="str">
        <f t="shared" si="50"/>
        <v/>
      </c>
      <c r="F469" s="152" t="str">
        <f t="shared" si="51"/>
        <v/>
      </c>
      <c r="G469" s="151" t="str">
        <f t="shared" si="52"/>
        <v/>
      </c>
    </row>
    <row r="470" spans="1:7" x14ac:dyDescent="0.25">
      <c r="A470" s="149" t="str">
        <f t="shared" si="53"/>
        <v/>
      </c>
      <c r="B470" s="150" t="str">
        <f t="shared" si="54"/>
        <v/>
      </c>
      <c r="C470" s="151" t="str">
        <f t="shared" si="55"/>
        <v/>
      </c>
      <c r="D470" s="152" t="str">
        <f t="shared" si="49"/>
        <v/>
      </c>
      <c r="E470" s="152" t="str">
        <f t="shared" si="50"/>
        <v/>
      </c>
      <c r="F470" s="152" t="str">
        <f t="shared" si="51"/>
        <v/>
      </c>
      <c r="G470" s="151" t="str">
        <f t="shared" si="52"/>
        <v/>
      </c>
    </row>
    <row r="471" spans="1:7" x14ac:dyDescent="0.25">
      <c r="A471" s="149" t="str">
        <f t="shared" si="53"/>
        <v/>
      </c>
      <c r="B471" s="150" t="str">
        <f t="shared" si="54"/>
        <v/>
      </c>
      <c r="C471" s="151" t="str">
        <f t="shared" si="55"/>
        <v/>
      </c>
      <c r="D471" s="152" t="str">
        <f t="shared" si="49"/>
        <v/>
      </c>
      <c r="E471" s="152" t="str">
        <f t="shared" si="50"/>
        <v/>
      </c>
      <c r="F471" s="152" t="str">
        <f t="shared" si="51"/>
        <v/>
      </c>
      <c r="G471" s="151" t="str">
        <f t="shared" si="52"/>
        <v/>
      </c>
    </row>
    <row r="472" spans="1:7" x14ac:dyDescent="0.25">
      <c r="A472" s="149" t="str">
        <f t="shared" si="53"/>
        <v/>
      </c>
      <c r="B472" s="150" t="str">
        <f t="shared" si="54"/>
        <v/>
      </c>
      <c r="C472" s="151" t="str">
        <f t="shared" si="55"/>
        <v/>
      </c>
      <c r="D472" s="152" t="str">
        <f t="shared" si="49"/>
        <v/>
      </c>
      <c r="E472" s="152" t="str">
        <f t="shared" si="50"/>
        <v/>
      </c>
      <c r="F472" s="152" t="str">
        <f t="shared" si="51"/>
        <v/>
      </c>
      <c r="G472" s="151" t="str">
        <f t="shared" si="52"/>
        <v/>
      </c>
    </row>
    <row r="473" spans="1:7" x14ac:dyDescent="0.25">
      <c r="A473" s="149" t="str">
        <f t="shared" si="53"/>
        <v/>
      </c>
      <c r="B473" s="150" t="str">
        <f t="shared" si="54"/>
        <v/>
      </c>
      <c r="C473" s="151" t="str">
        <f t="shared" si="55"/>
        <v/>
      </c>
      <c r="D473" s="152" t="str">
        <f t="shared" si="49"/>
        <v/>
      </c>
      <c r="E473" s="152" t="str">
        <f t="shared" si="50"/>
        <v/>
      </c>
      <c r="F473" s="152" t="str">
        <f t="shared" si="51"/>
        <v/>
      </c>
      <c r="G473" s="151" t="str">
        <f t="shared" si="52"/>
        <v/>
      </c>
    </row>
    <row r="474" spans="1:7" x14ac:dyDescent="0.25">
      <c r="A474" s="149" t="str">
        <f t="shared" si="53"/>
        <v/>
      </c>
      <c r="B474" s="150" t="str">
        <f t="shared" si="54"/>
        <v/>
      </c>
      <c r="C474" s="151" t="str">
        <f t="shared" si="55"/>
        <v/>
      </c>
      <c r="D474" s="152" t="str">
        <f t="shared" si="49"/>
        <v/>
      </c>
      <c r="E474" s="152" t="str">
        <f t="shared" si="50"/>
        <v/>
      </c>
      <c r="F474" s="152" t="str">
        <f t="shared" si="51"/>
        <v/>
      </c>
      <c r="G474" s="151" t="str">
        <f t="shared" si="52"/>
        <v/>
      </c>
    </row>
    <row r="475" spans="1:7" x14ac:dyDescent="0.25">
      <c r="A475" s="149" t="str">
        <f t="shared" si="53"/>
        <v/>
      </c>
      <c r="B475" s="150" t="str">
        <f t="shared" si="54"/>
        <v/>
      </c>
      <c r="C475" s="151" t="str">
        <f t="shared" si="55"/>
        <v/>
      </c>
      <c r="D475" s="152" t="str">
        <f t="shared" si="49"/>
        <v/>
      </c>
      <c r="E475" s="152" t="str">
        <f t="shared" si="50"/>
        <v/>
      </c>
      <c r="F475" s="152" t="str">
        <f t="shared" si="51"/>
        <v/>
      </c>
      <c r="G475" s="151" t="str">
        <f t="shared" si="52"/>
        <v/>
      </c>
    </row>
    <row r="476" spans="1:7" x14ac:dyDescent="0.25">
      <c r="A476" s="149" t="str">
        <f t="shared" si="53"/>
        <v/>
      </c>
      <c r="B476" s="150" t="str">
        <f t="shared" si="54"/>
        <v/>
      </c>
      <c r="C476" s="151" t="str">
        <f t="shared" si="55"/>
        <v/>
      </c>
      <c r="D476" s="152" t="str">
        <f t="shared" si="49"/>
        <v/>
      </c>
      <c r="E476" s="152" t="str">
        <f t="shared" si="50"/>
        <v/>
      </c>
      <c r="F476" s="152" t="str">
        <f t="shared" si="51"/>
        <v/>
      </c>
      <c r="G476" s="151" t="str">
        <f t="shared" si="52"/>
        <v/>
      </c>
    </row>
    <row r="477" spans="1:7" x14ac:dyDescent="0.25">
      <c r="A477" s="149" t="str">
        <f t="shared" si="53"/>
        <v/>
      </c>
      <c r="B477" s="150" t="str">
        <f t="shared" si="54"/>
        <v/>
      </c>
      <c r="C477" s="151" t="str">
        <f t="shared" si="55"/>
        <v/>
      </c>
      <c r="D477" s="152" t="str">
        <f t="shared" si="49"/>
        <v/>
      </c>
      <c r="E477" s="152" t="str">
        <f t="shared" si="50"/>
        <v/>
      </c>
      <c r="F477" s="152" t="str">
        <f t="shared" si="51"/>
        <v/>
      </c>
      <c r="G477" s="151" t="str">
        <f t="shared" si="52"/>
        <v/>
      </c>
    </row>
    <row r="478" spans="1:7" x14ac:dyDescent="0.25">
      <c r="A478" s="149" t="str">
        <f t="shared" si="53"/>
        <v/>
      </c>
      <c r="B478" s="150" t="str">
        <f t="shared" si="54"/>
        <v/>
      </c>
      <c r="C478" s="151" t="str">
        <f t="shared" si="55"/>
        <v/>
      </c>
      <c r="D478" s="152" t="str">
        <f t="shared" si="49"/>
        <v/>
      </c>
      <c r="E478" s="152" t="str">
        <f t="shared" si="50"/>
        <v/>
      </c>
      <c r="F478" s="152" t="str">
        <f t="shared" si="51"/>
        <v/>
      </c>
      <c r="G478" s="151" t="str">
        <f t="shared" si="52"/>
        <v/>
      </c>
    </row>
    <row r="479" spans="1:7" x14ac:dyDescent="0.25">
      <c r="A479" s="149" t="str">
        <f t="shared" si="53"/>
        <v/>
      </c>
      <c r="B479" s="150" t="str">
        <f t="shared" si="54"/>
        <v/>
      </c>
      <c r="C479" s="151" t="str">
        <f t="shared" si="55"/>
        <v/>
      </c>
      <c r="D479" s="152" t="str">
        <f t="shared" si="49"/>
        <v/>
      </c>
      <c r="E479" s="152" t="str">
        <f t="shared" si="50"/>
        <v/>
      </c>
      <c r="F479" s="152" t="str">
        <f t="shared" si="51"/>
        <v/>
      </c>
      <c r="G479" s="151" t="str">
        <f t="shared" si="52"/>
        <v/>
      </c>
    </row>
    <row r="480" spans="1:7" x14ac:dyDescent="0.25">
      <c r="A480" s="149" t="str">
        <f t="shared" si="53"/>
        <v/>
      </c>
      <c r="B480" s="150" t="str">
        <f t="shared" si="54"/>
        <v/>
      </c>
      <c r="C480" s="151" t="str">
        <f t="shared" si="55"/>
        <v/>
      </c>
      <c r="D480" s="152" t="str">
        <f t="shared" si="49"/>
        <v/>
      </c>
      <c r="E480" s="152" t="str">
        <f t="shared" si="50"/>
        <v/>
      </c>
      <c r="F480" s="152" t="str">
        <f t="shared" si="51"/>
        <v/>
      </c>
      <c r="G480" s="151" t="str">
        <f t="shared" si="52"/>
        <v/>
      </c>
    </row>
    <row r="481" spans="1:7" x14ac:dyDescent="0.25">
      <c r="A481" s="149" t="str">
        <f t="shared" si="53"/>
        <v/>
      </c>
      <c r="B481" s="150" t="str">
        <f t="shared" si="54"/>
        <v/>
      </c>
      <c r="C481" s="151" t="str">
        <f t="shared" si="55"/>
        <v/>
      </c>
      <c r="D481" s="152" t="str">
        <f t="shared" si="49"/>
        <v/>
      </c>
      <c r="E481" s="152" t="str">
        <f t="shared" si="50"/>
        <v/>
      </c>
      <c r="F481" s="152" t="str">
        <f t="shared" si="51"/>
        <v/>
      </c>
      <c r="G481" s="151" t="str">
        <f t="shared" si="52"/>
        <v/>
      </c>
    </row>
    <row r="482" spans="1:7" x14ac:dyDescent="0.25">
      <c r="A482" s="149" t="str">
        <f t="shared" si="53"/>
        <v/>
      </c>
      <c r="B482" s="150" t="str">
        <f t="shared" si="54"/>
        <v/>
      </c>
      <c r="C482" s="151" t="str">
        <f t="shared" si="55"/>
        <v/>
      </c>
      <c r="D482" s="152" t="str">
        <f t="shared" si="49"/>
        <v/>
      </c>
      <c r="E482" s="152" t="str">
        <f t="shared" si="50"/>
        <v/>
      </c>
      <c r="F482" s="152" t="str">
        <f t="shared" si="51"/>
        <v/>
      </c>
      <c r="G482" s="151" t="str">
        <f t="shared" si="52"/>
        <v/>
      </c>
    </row>
    <row r="483" spans="1:7" x14ac:dyDescent="0.25">
      <c r="A483" s="149" t="str">
        <f t="shared" si="53"/>
        <v/>
      </c>
      <c r="B483" s="150" t="str">
        <f t="shared" si="54"/>
        <v/>
      </c>
      <c r="C483" s="151" t="str">
        <f t="shared" si="55"/>
        <v/>
      </c>
      <c r="D483" s="152" t="str">
        <f t="shared" si="49"/>
        <v/>
      </c>
      <c r="E483" s="152" t="str">
        <f t="shared" si="50"/>
        <v/>
      </c>
      <c r="F483" s="152" t="str">
        <f t="shared" si="51"/>
        <v/>
      </c>
      <c r="G483" s="151" t="str">
        <f t="shared" si="52"/>
        <v/>
      </c>
    </row>
    <row r="484" spans="1:7" x14ac:dyDescent="0.25">
      <c r="A484" s="149" t="str">
        <f t="shared" si="53"/>
        <v/>
      </c>
      <c r="B484" s="150" t="str">
        <f t="shared" si="54"/>
        <v/>
      </c>
      <c r="C484" s="151" t="str">
        <f t="shared" si="55"/>
        <v/>
      </c>
      <c r="D484" s="152" t="str">
        <f t="shared" si="49"/>
        <v/>
      </c>
      <c r="E484" s="152" t="str">
        <f t="shared" si="50"/>
        <v/>
      </c>
      <c r="F484" s="152" t="str">
        <f t="shared" si="51"/>
        <v/>
      </c>
      <c r="G484" s="151" t="str">
        <f t="shared" si="52"/>
        <v/>
      </c>
    </row>
    <row r="485" spans="1:7" x14ac:dyDescent="0.25">
      <c r="A485" s="149" t="str">
        <f t="shared" si="53"/>
        <v/>
      </c>
      <c r="B485" s="150" t="str">
        <f t="shared" si="54"/>
        <v/>
      </c>
      <c r="C485" s="151" t="str">
        <f t="shared" si="55"/>
        <v/>
      </c>
      <c r="D485" s="152" t="str">
        <f t="shared" si="49"/>
        <v/>
      </c>
      <c r="E485" s="152" t="str">
        <f t="shared" si="50"/>
        <v/>
      </c>
      <c r="F485" s="152" t="str">
        <f t="shared" si="51"/>
        <v/>
      </c>
      <c r="G485" s="151" t="str">
        <f t="shared" si="52"/>
        <v/>
      </c>
    </row>
    <row r="486" spans="1:7" x14ac:dyDescent="0.25">
      <c r="A486" s="149" t="str">
        <f t="shared" si="53"/>
        <v/>
      </c>
      <c r="B486" s="150" t="str">
        <f t="shared" si="54"/>
        <v/>
      </c>
      <c r="C486" s="151" t="str">
        <f t="shared" si="55"/>
        <v/>
      </c>
      <c r="D486" s="152" t="str">
        <f t="shared" si="49"/>
        <v/>
      </c>
      <c r="E486" s="152" t="str">
        <f t="shared" si="50"/>
        <v/>
      </c>
      <c r="F486" s="152" t="str">
        <f t="shared" si="51"/>
        <v/>
      </c>
      <c r="G486" s="151" t="str">
        <f t="shared" si="52"/>
        <v/>
      </c>
    </row>
    <row r="487" spans="1:7" x14ac:dyDescent="0.25">
      <c r="A487" s="149" t="str">
        <f t="shared" si="53"/>
        <v/>
      </c>
      <c r="B487" s="150" t="str">
        <f t="shared" si="54"/>
        <v/>
      </c>
      <c r="C487" s="151" t="str">
        <f t="shared" si="55"/>
        <v/>
      </c>
      <c r="D487" s="152" t="str">
        <f t="shared" si="49"/>
        <v/>
      </c>
      <c r="E487" s="152" t="str">
        <f t="shared" si="50"/>
        <v/>
      </c>
      <c r="F487" s="152" t="str">
        <f t="shared" si="51"/>
        <v/>
      </c>
      <c r="G487" s="151" t="str">
        <f t="shared" si="52"/>
        <v/>
      </c>
    </row>
    <row r="488" spans="1:7" x14ac:dyDescent="0.25">
      <c r="A488" s="149" t="str">
        <f t="shared" si="53"/>
        <v/>
      </c>
      <c r="B488" s="150" t="str">
        <f t="shared" si="54"/>
        <v/>
      </c>
      <c r="C488" s="151" t="str">
        <f t="shared" si="55"/>
        <v/>
      </c>
      <c r="D488" s="152" t="str">
        <f t="shared" si="49"/>
        <v/>
      </c>
      <c r="E488" s="152" t="str">
        <f t="shared" si="50"/>
        <v/>
      </c>
      <c r="F488" s="152" t="str">
        <f t="shared" si="51"/>
        <v/>
      </c>
      <c r="G488" s="151" t="str">
        <f t="shared" si="52"/>
        <v/>
      </c>
    </row>
    <row r="489" spans="1:7" x14ac:dyDescent="0.25">
      <c r="A489" s="149" t="str">
        <f t="shared" si="53"/>
        <v/>
      </c>
      <c r="B489" s="150" t="str">
        <f t="shared" si="54"/>
        <v/>
      </c>
      <c r="C489" s="151" t="str">
        <f t="shared" si="55"/>
        <v/>
      </c>
      <c r="D489" s="152" t="str">
        <f t="shared" si="49"/>
        <v/>
      </c>
      <c r="E489" s="152" t="str">
        <f t="shared" si="50"/>
        <v/>
      </c>
      <c r="F489" s="152" t="str">
        <f t="shared" si="51"/>
        <v/>
      </c>
      <c r="G489" s="151" t="str">
        <f t="shared" si="52"/>
        <v/>
      </c>
    </row>
    <row r="490" spans="1:7" x14ac:dyDescent="0.25">
      <c r="A490" s="149" t="str">
        <f t="shared" si="53"/>
        <v/>
      </c>
      <c r="B490" s="150" t="str">
        <f t="shared" si="54"/>
        <v/>
      </c>
      <c r="C490" s="151" t="str">
        <f t="shared" si="55"/>
        <v/>
      </c>
      <c r="D490" s="152" t="str">
        <f t="shared" si="49"/>
        <v/>
      </c>
      <c r="E490" s="152" t="str">
        <f t="shared" si="50"/>
        <v/>
      </c>
      <c r="F490" s="152" t="str">
        <f t="shared" si="51"/>
        <v/>
      </c>
      <c r="G490" s="151" t="str">
        <f t="shared" si="52"/>
        <v/>
      </c>
    </row>
    <row r="491" spans="1:7" x14ac:dyDescent="0.25">
      <c r="A491" s="149" t="str">
        <f t="shared" si="53"/>
        <v/>
      </c>
      <c r="B491" s="150" t="str">
        <f t="shared" si="54"/>
        <v/>
      </c>
      <c r="C491" s="151" t="str">
        <f t="shared" si="55"/>
        <v/>
      </c>
      <c r="D491" s="152" t="str">
        <f t="shared" si="49"/>
        <v/>
      </c>
      <c r="E491" s="152" t="str">
        <f t="shared" si="50"/>
        <v/>
      </c>
      <c r="F491" s="152" t="str">
        <f t="shared" si="51"/>
        <v/>
      </c>
      <c r="G491" s="151" t="str">
        <f t="shared" si="52"/>
        <v/>
      </c>
    </row>
    <row r="492" spans="1:7" x14ac:dyDescent="0.25">
      <c r="A492" s="149" t="str">
        <f t="shared" si="53"/>
        <v/>
      </c>
      <c r="B492" s="150" t="str">
        <f t="shared" si="54"/>
        <v/>
      </c>
      <c r="C492" s="151" t="str">
        <f t="shared" si="55"/>
        <v/>
      </c>
      <c r="D492" s="152" t="str">
        <f t="shared" si="49"/>
        <v/>
      </c>
      <c r="E492" s="152" t="str">
        <f t="shared" si="50"/>
        <v/>
      </c>
      <c r="F492" s="152" t="str">
        <f t="shared" si="51"/>
        <v/>
      </c>
      <c r="G492" s="151" t="str">
        <f t="shared" si="52"/>
        <v/>
      </c>
    </row>
    <row r="493" spans="1:7" x14ac:dyDescent="0.25">
      <c r="A493" s="149" t="str">
        <f t="shared" si="53"/>
        <v/>
      </c>
      <c r="B493" s="150" t="str">
        <f t="shared" si="54"/>
        <v/>
      </c>
      <c r="C493" s="151" t="str">
        <f t="shared" si="55"/>
        <v/>
      </c>
      <c r="D493" s="152" t="str">
        <f t="shared" si="49"/>
        <v/>
      </c>
      <c r="E493" s="152" t="str">
        <f t="shared" si="50"/>
        <v/>
      </c>
      <c r="F493" s="152" t="str">
        <f t="shared" si="51"/>
        <v/>
      </c>
      <c r="G493" s="151" t="str">
        <f t="shared" si="52"/>
        <v/>
      </c>
    </row>
    <row r="494" spans="1:7" x14ac:dyDescent="0.25">
      <c r="A494" s="149" t="str">
        <f t="shared" si="53"/>
        <v/>
      </c>
      <c r="B494" s="150" t="str">
        <f t="shared" si="54"/>
        <v/>
      </c>
      <c r="C494" s="151" t="str">
        <f t="shared" si="55"/>
        <v/>
      </c>
      <c r="D494" s="152" t="str">
        <f t="shared" si="49"/>
        <v/>
      </c>
      <c r="E494" s="152" t="str">
        <f t="shared" si="50"/>
        <v/>
      </c>
      <c r="F494" s="152" t="str">
        <f t="shared" si="51"/>
        <v/>
      </c>
      <c r="G494" s="151" t="str">
        <f t="shared" si="52"/>
        <v/>
      </c>
    </row>
    <row r="495" spans="1:7" x14ac:dyDescent="0.25">
      <c r="A495" s="149" t="str">
        <f t="shared" si="53"/>
        <v/>
      </c>
      <c r="B495" s="150" t="str">
        <f t="shared" si="54"/>
        <v/>
      </c>
      <c r="C495" s="151" t="str">
        <f t="shared" si="55"/>
        <v/>
      </c>
      <c r="D495" s="152" t="str">
        <f t="shared" si="49"/>
        <v/>
      </c>
      <c r="E495" s="152" t="str">
        <f t="shared" si="50"/>
        <v/>
      </c>
      <c r="F495" s="152" t="str">
        <f t="shared" si="51"/>
        <v/>
      </c>
      <c r="G495" s="151" t="str">
        <f t="shared" si="52"/>
        <v/>
      </c>
    </row>
    <row r="496" spans="1:7" x14ac:dyDescent="0.25">
      <c r="A496" s="149" t="str">
        <f t="shared" si="53"/>
        <v/>
      </c>
      <c r="B496" s="150" t="str">
        <f t="shared" si="54"/>
        <v/>
      </c>
      <c r="C496" s="151" t="str">
        <f t="shared" si="55"/>
        <v/>
      </c>
      <c r="D496" s="152" t="str">
        <f t="shared" si="49"/>
        <v/>
      </c>
      <c r="E496" s="152" t="str">
        <f t="shared" si="50"/>
        <v/>
      </c>
      <c r="F496" s="152" t="str">
        <f t="shared" si="51"/>
        <v/>
      </c>
      <c r="G496" s="151" t="str">
        <f t="shared" si="52"/>
        <v/>
      </c>
    </row>
    <row r="497" spans="1:7" x14ac:dyDescent="0.25">
      <c r="A497" s="149" t="str">
        <f t="shared" si="53"/>
        <v/>
      </c>
      <c r="B497" s="150" t="str">
        <f t="shared" si="54"/>
        <v/>
      </c>
      <c r="C497" s="151" t="str">
        <f t="shared" si="55"/>
        <v/>
      </c>
      <c r="D497" s="152" t="str">
        <f t="shared" si="49"/>
        <v/>
      </c>
      <c r="E497" s="152" t="str">
        <f t="shared" si="50"/>
        <v/>
      </c>
      <c r="F497" s="152" t="str">
        <f t="shared" si="51"/>
        <v/>
      </c>
      <c r="G497" s="151" t="str">
        <f t="shared" si="52"/>
        <v/>
      </c>
    </row>
    <row r="498" spans="1:7" x14ac:dyDescent="0.25">
      <c r="A498" s="149" t="str">
        <f t="shared" si="53"/>
        <v/>
      </c>
      <c r="B498" s="150" t="str">
        <f t="shared" si="54"/>
        <v/>
      </c>
      <c r="C498" s="151" t="str">
        <f t="shared" si="55"/>
        <v/>
      </c>
      <c r="D498" s="152" t="str">
        <f t="shared" si="49"/>
        <v/>
      </c>
      <c r="E498" s="152" t="str">
        <f t="shared" si="50"/>
        <v/>
      </c>
      <c r="F498" s="152" t="str">
        <f t="shared" si="51"/>
        <v/>
      </c>
      <c r="G498" s="151" t="str">
        <f t="shared" si="52"/>
        <v/>
      </c>
    </row>
    <row r="499" spans="1:7" x14ac:dyDescent="0.25">
      <c r="A499" s="149" t="str">
        <f t="shared" si="53"/>
        <v/>
      </c>
      <c r="B499" s="150" t="str">
        <f t="shared" si="54"/>
        <v/>
      </c>
      <c r="C499" s="151" t="str">
        <f t="shared" si="55"/>
        <v/>
      </c>
      <c r="D499" s="152" t="str">
        <f t="shared" si="49"/>
        <v/>
      </c>
      <c r="E499" s="152" t="str">
        <f t="shared" si="50"/>
        <v/>
      </c>
      <c r="F499" s="152" t="str">
        <f t="shared" si="51"/>
        <v/>
      </c>
      <c r="G499" s="151" t="str">
        <f t="shared" si="52"/>
        <v/>
      </c>
    </row>
    <row r="500" spans="1:7" x14ac:dyDescent="0.25">
      <c r="A500" s="149" t="str">
        <f t="shared" si="53"/>
        <v/>
      </c>
      <c r="B500" s="150" t="str">
        <f t="shared" si="54"/>
        <v/>
      </c>
      <c r="C500" s="151" t="str">
        <f t="shared" si="55"/>
        <v/>
      </c>
      <c r="D500" s="152" t="str">
        <f t="shared" si="49"/>
        <v/>
      </c>
      <c r="E500" s="152" t="str">
        <f t="shared" si="50"/>
        <v/>
      </c>
      <c r="F500" s="152" t="str">
        <f t="shared" si="51"/>
        <v/>
      </c>
      <c r="G500" s="151" t="str">
        <f t="shared" si="52"/>
        <v/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833"/>
  <sheetViews>
    <sheetView showGridLines="0" topLeftCell="A791" zoomScale="85" zoomScaleNormal="85" workbookViewId="0">
      <selection activeCell="K823" sqref="K823"/>
    </sheetView>
  </sheetViews>
  <sheetFormatPr defaultColWidth="9.140625" defaultRowHeight="15" x14ac:dyDescent="0.25"/>
  <cols>
    <col min="1" max="1" width="14" style="2" customWidth="1"/>
    <col min="2" max="2" width="51.7109375" style="20" customWidth="1"/>
    <col min="3" max="3" width="9.28515625" style="40" customWidth="1"/>
    <col min="4" max="4" width="5.28515625" style="2" bestFit="1" customWidth="1"/>
    <col min="5" max="5" width="12.85546875" style="2" bestFit="1" customWidth="1"/>
    <col min="6" max="6" width="14.42578125" style="2" bestFit="1" customWidth="1"/>
    <col min="7" max="7" width="9.140625" style="2"/>
    <col min="8" max="8" width="14.28515625" style="2" customWidth="1"/>
    <col min="9" max="16384" width="9.140625" style="2"/>
  </cols>
  <sheetData>
    <row r="10" spans="1:6" ht="15.75" x14ac:dyDescent="0.25">
      <c r="A10" s="19" t="s">
        <v>85</v>
      </c>
      <c r="E10" s="18"/>
      <c r="F10" s="3">
        <v>44402</v>
      </c>
    </row>
    <row r="11" spans="1:6" x14ac:dyDescent="0.25">
      <c r="A11" s="21" t="s">
        <v>86</v>
      </c>
      <c r="E11" s="18"/>
      <c r="F11" s="18"/>
    </row>
    <row r="12" spans="1:6" ht="15.75" x14ac:dyDescent="0.25">
      <c r="A12" s="37" t="s">
        <v>87</v>
      </c>
      <c r="B12" s="38"/>
      <c r="E12" s="18"/>
      <c r="F12" s="18"/>
    </row>
    <row r="14" spans="1:6" ht="15.75" x14ac:dyDescent="0.25">
      <c r="A14" s="1"/>
      <c r="F14" s="3"/>
    </row>
    <row r="16" spans="1:6" ht="18" customHeight="1" x14ac:dyDescent="0.3">
      <c r="B16" s="4" t="s">
        <v>88</v>
      </c>
    </row>
    <row r="18" spans="1:8" x14ac:dyDescent="0.25">
      <c r="A18" s="5" t="s">
        <v>89</v>
      </c>
      <c r="B18" s="5" t="s">
        <v>90</v>
      </c>
      <c r="C18" s="41" t="s">
        <v>3</v>
      </c>
      <c r="D18" s="5" t="s">
        <v>4</v>
      </c>
      <c r="E18" s="6" t="s">
        <v>5</v>
      </c>
      <c r="F18" s="6" t="s">
        <v>7</v>
      </c>
      <c r="H18" s="2" t="s">
        <v>91</v>
      </c>
    </row>
    <row r="19" spans="1:8" ht="6" customHeight="1" x14ac:dyDescent="0.25">
      <c r="G19" s="2">
        <v>1</v>
      </c>
    </row>
    <row r="20" spans="1:8" ht="6" customHeight="1" x14ac:dyDescent="0.25">
      <c r="E20" s="18"/>
      <c r="G20" s="2">
        <v>1</v>
      </c>
    </row>
    <row r="21" spans="1:8" x14ac:dyDescent="0.25">
      <c r="A21" s="7">
        <v>0</v>
      </c>
      <c r="B21" s="8" t="s">
        <v>92</v>
      </c>
      <c r="C21" s="85"/>
      <c r="D21" s="7"/>
      <c r="E21" s="10"/>
      <c r="F21" s="10">
        <f>SUM(F22:F28)/2</f>
        <v>54120</v>
      </c>
      <c r="G21" s="2">
        <v>1</v>
      </c>
    </row>
    <row r="22" spans="1:8" x14ac:dyDescent="0.25">
      <c r="A22" s="11"/>
      <c r="B22" s="83"/>
      <c r="C22" s="84"/>
      <c r="D22" s="11"/>
      <c r="E22" s="13"/>
      <c r="F22" s="13"/>
      <c r="G22" s="2">
        <v>1</v>
      </c>
    </row>
    <row r="23" spans="1:8" x14ac:dyDescent="0.25">
      <c r="A23" s="11"/>
      <c r="B23" s="83"/>
      <c r="C23" s="84"/>
      <c r="D23" s="11"/>
      <c r="E23" s="13"/>
      <c r="F23" s="13"/>
      <c r="G23" s="2">
        <v>1</v>
      </c>
    </row>
    <row r="24" spans="1:8" x14ac:dyDescent="0.25">
      <c r="A24" s="14">
        <v>0</v>
      </c>
      <c r="B24" s="86" t="s">
        <v>93</v>
      </c>
      <c r="C24" s="87"/>
      <c r="D24" s="14"/>
      <c r="E24" s="17"/>
      <c r="F24" s="17">
        <f>SUM(F26:F28)</f>
        <v>54120</v>
      </c>
      <c r="G24" s="2">
        <v>1</v>
      </c>
    </row>
    <row r="25" spans="1:8" x14ac:dyDescent="0.25">
      <c r="A25" s="97" t="s">
        <v>94</v>
      </c>
      <c r="B25" s="83" t="s">
        <v>95</v>
      </c>
      <c r="C25" s="84"/>
      <c r="D25" s="11"/>
      <c r="E25" s="13"/>
      <c r="F25" s="13"/>
      <c r="G25" s="2">
        <v>1</v>
      </c>
    </row>
    <row r="26" spans="1:8" x14ac:dyDescent="0.25">
      <c r="A26" s="97" t="s">
        <v>96</v>
      </c>
      <c r="B26" s="83" t="s">
        <v>97</v>
      </c>
      <c r="C26" s="84">
        <v>1</v>
      </c>
      <c r="D26" s="11" t="s">
        <v>29</v>
      </c>
      <c r="E26" s="13">
        <v>54120</v>
      </c>
      <c r="F26" s="13">
        <f>IF(C26="","",C26*E26)</f>
        <v>54120</v>
      </c>
      <c r="G26" s="2">
        <v>1</v>
      </c>
    </row>
    <row r="27" spans="1:8" x14ac:dyDescent="0.25">
      <c r="A27" s="11"/>
      <c r="B27" s="83"/>
      <c r="C27" s="84"/>
      <c r="D27" s="11"/>
      <c r="E27" s="13"/>
      <c r="F27" s="13"/>
      <c r="G27" s="2">
        <v>1</v>
      </c>
    </row>
    <row r="28" spans="1:8" x14ac:dyDescent="0.25">
      <c r="A28" s="11"/>
      <c r="B28" s="83"/>
      <c r="C28" s="84"/>
      <c r="D28" s="11"/>
      <c r="E28" s="13"/>
      <c r="F28" s="13"/>
      <c r="G28" s="2">
        <v>1</v>
      </c>
    </row>
    <row r="29" spans="1:8" x14ac:dyDescent="0.25">
      <c r="A29" s="7">
        <v>1</v>
      </c>
      <c r="B29" s="8" t="s">
        <v>98</v>
      </c>
      <c r="C29" s="42"/>
      <c r="D29" s="7"/>
      <c r="E29" s="9"/>
      <c r="F29" s="10">
        <f>SUM(F30:F225)/2</f>
        <v>730535.37590450014</v>
      </c>
      <c r="G29" s="2">
        <v>1</v>
      </c>
    </row>
    <row r="30" spans="1:8" x14ac:dyDescent="0.25">
      <c r="A30" s="11"/>
      <c r="B30" s="12"/>
      <c r="C30" s="43"/>
      <c r="D30" s="11"/>
      <c r="E30" s="13"/>
      <c r="F30" s="13" t="str">
        <f t="shared" ref="F30:F139" si="0">IF(C30="","",C30*E30)</f>
        <v/>
      </c>
      <c r="G30" s="2">
        <v>1</v>
      </c>
    </row>
    <row r="31" spans="1:8" x14ac:dyDescent="0.25">
      <c r="A31" s="11"/>
      <c r="B31" s="12"/>
      <c r="C31" s="43"/>
      <c r="D31" s="11"/>
      <c r="E31" s="13"/>
      <c r="F31" s="13" t="str">
        <f t="shared" si="0"/>
        <v/>
      </c>
      <c r="G31" s="2">
        <v>1</v>
      </c>
    </row>
    <row r="32" spans="1:8" x14ac:dyDescent="0.25">
      <c r="A32" s="27">
        <v>11</v>
      </c>
      <c r="B32" s="34" t="s">
        <v>99</v>
      </c>
      <c r="C32" s="44"/>
      <c r="D32" s="27"/>
      <c r="E32" s="28"/>
      <c r="F32" s="29">
        <f>SUM(F33:F42)</f>
        <v>157201</v>
      </c>
      <c r="G32" s="2">
        <v>1</v>
      </c>
    </row>
    <row r="33" spans="1:7" x14ac:dyDescent="0.25">
      <c r="A33" s="24">
        <v>111</v>
      </c>
      <c r="B33" s="25" t="s">
        <v>100</v>
      </c>
      <c r="C33" s="45"/>
      <c r="D33" s="24"/>
      <c r="E33" s="26"/>
      <c r="F33" s="26" t="str">
        <f t="shared" si="0"/>
        <v/>
      </c>
      <c r="G33" s="2">
        <v>1</v>
      </c>
    </row>
    <row r="34" spans="1:7" x14ac:dyDescent="0.25">
      <c r="A34" s="24">
        <v>1110000001</v>
      </c>
      <c r="B34" s="25" t="s">
        <v>101</v>
      </c>
      <c r="C34" s="45">
        <v>1</v>
      </c>
      <c r="D34" s="24" t="s">
        <v>29</v>
      </c>
      <c r="E34" s="26">
        <v>3140</v>
      </c>
      <c r="F34" s="26">
        <f t="shared" si="0"/>
        <v>3140</v>
      </c>
      <c r="G34" s="2">
        <v>1</v>
      </c>
    </row>
    <row r="35" spans="1:7" x14ac:dyDescent="0.25">
      <c r="A35" s="24">
        <v>1110000002</v>
      </c>
      <c r="B35" s="25" t="s">
        <v>102</v>
      </c>
      <c r="C35" s="45">
        <v>1</v>
      </c>
      <c r="D35" s="24" t="s">
        <v>29</v>
      </c>
      <c r="E35" s="26">
        <v>2600</v>
      </c>
      <c r="F35" s="26">
        <f t="shared" si="0"/>
        <v>2600</v>
      </c>
      <c r="G35" s="2">
        <v>1</v>
      </c>
    </row>
    <row r="36" spans="1:7" x14ac:dyDescent="0.25">
      <c r="A36" s="24">
        <v>1110000003</v>
      </c>
      <c r="B36" s="25" t="s">
        <v>103</v>
      </c>
      <c r="C36" s="45">
        <v>1</v>
      </c>
      <c r="D36" s="24" t="s">
        <v>29</v>
      </c>
      <c r="E36" s="26">
        <v>1800</v>
      </c>
      <c r="F36" s="26">
        <f t="shared" si="0"/>
        <v>1800</v>
      </c>
      <c r="G36" s="2">
        <v>1</v>
      </c>
    </row>
    <row r="37" spans="1:7" x14ac:dyDescent="0.25">
      <c r="A37" s="24">
        <v>112</v>
      </c>
      <c r="B37" s="25" t="s">
        <v>104</v>
      </c>
      <c r="C37" s="45"/>
      <c r="D37" s="24"/>
      <c r="E37" s="26"/>
      <c r="F37" s="26" t="str">
        <f t="shared" ref="F37:F38" si="1">IF(C37="","",C37*E37)</f>
        <v/>
      </c>
      <c r="G37" s="2">
        <v>1</v>
      </c>
    </row>
    <row r="38" spans="1:7" x14ac:dyDescent="0.25">
      <c r="A38" s="24">
        <v>1120000001</v>
      </c>
      <c r="B38" s="25" t="s">
        <v>105</v>
      </c>
      <c r="C38" s="45">
        <v>1</v>
      </c>
      <c r="D38" s="24" t="s">
        <v>29</v>
      </c>
      <c r="E38" s="26">
        <v>15000</v>
      </c>
      <c r="F38" s="26">
        <f t="shared" si="1"/>
        <v>15000</v>
      </c>
      <c r="G38" s="2">
        <v>1</v>
      </c>
    </row>
    <row r="39" spans="1:7" x14ac:dyDescent="0.25">
      <c r="A39" s="24">
        <v>117</v>
      </c>
      <c r="B39" s="25" t="s">
        <v>106</v>
      </c>
      <c r="C39" s="45"/>
      <c r="D39" s="24"/>
      <c r="E39" s="26"/>
      <c r="F39" s="26"/>
      <c r="G39" s="2">
        <v>1</v>
      </c>
    </row>
    <row r="40" spans="1:7" x14ac:dyDescent="0.25">
      <c r="A40" s="24">
        <v>1170000001</v>
      </c>
      <c r="B40" s="25" t="s">
        <v>107</v>
      </c>
      <c r="C40" s="45">
        <v>1</v>
      </c>
      <c r="D40" s="24" t="s">
        <v>29</v>
      </c>
      <c r="E40" s="26">
        <v>104514</v>
      </c>
      <c r="F40" s="26">
        <f t="shared" si="0"/>
        <v>104514</v>
      </c>
      <c r="G40" s="2">
        <v>1</v>
      </c>
    </row>
    <row r="41" spans="1:7" x14ac:dyDescent="0.25">
      <c r="A41" s="35">
        <v>118</v>
      </c>
      <c r="B41" s="12" t="s">
        <v>108</v>
      </c>
      <c r="C41" s="46"/>
      <c r="D41" s="35"/>
      <c r="E41" s="36"/>
      <c r="F41" s="26" t="str">
        <f t="shared" si="0"/>
        <v/>
      </c>
      <c r="G41" s="2">
        <v>1</v>
      </c>
    </row>
    <row r="42" spans="1:7" x14ac:dyDescent="0.25">
      <c r="A42" s="35">
        <v>1180000001</v>
      </c>
      <c r="B42" s="12" t="s">
        <v>108</v>
      </c>
      <c r="C42" s="46">
        <v>1</v>
      </c>
      <c r="D42" s="35" t="s">
        <v>29</v>
      </c>
      <c r="E42" s="36">
        <v>30147</v>
      </c>
      <c r="F42" s="26">
        <f t="shared" si="0"/>
        <v>30147</v>
      </c>
      <c r="G42" s="2">
        <v>1</v>
      </c>
    </row>
    <row r="43" spans="1:7" x14ac:dyDescent="0.25">
      <c r="A43" s="35"/>
      <c r="B43" s="12"/>
      <c r="C43" s="46"/>
      <c r="D43" s="35"/>
      <c r="E43" s="36"/>
      <c r="F43" s="26"/>
      <c r="G43" s="2">
        <v>1</v>
      </c>
    </row>
    <row r="44" spans="1:7" x14ac:dyDescent="0.25">
      <c r="A44" s="11"/>
      <c r="B44" s="12"/>
      <c r="C44" s="43"/>
      <c r="D44" s="11"/>
      <c r="E44" s="13"/>
      <c r="F44" s="13" t="str">
        <f t="shared" si="0"/>
        <v/>
      </c>
      <c r="G44" s="2">
        <v>1</v>
      </c>
    </row>
    <row r="45" spans="1:7" x14ac:dyDescent="0.25">
      <c r="A45" s="27">
        <v>12</v>
      </c>
      <c r="B45" s="34" t="s">
        <v>109</v>
      </c>
      <c r="C45" s="44"/>
      <c r="D45" s="27"/>
      <c r="E45" s="28"/>
      <c r="F45" s="29">
        <f>SUM(F46:F53)</f>
        <v>774.57500000000005</v>
      </c>
      <c r="G45" s="2">
        <v>1</v>
      </c>
    </row>
    <row r="46" spans="1:7" x14ac:dyDescent="0.25">
      <c r="A46" s="24">
        <v>122</v>
      </c>
      <c r="B46" s="25" t="s">
        <v>110</v>
      </c>
      <c r="C46" s="45"/>
      <c r="D46" s="24"/>
      <c r="E46" s="26"/>
      <c r="F46" s="26" t="str">
        <f t="shared" si="0"/>
        <v/>
      </c>
      <c r="G46" s="2">
        <v>1</v>
      </c>
    </row>
    <row r="47" spans="1:7" x14ac:dyDescent="0.25">
      <c r="A47" s="24">
        <v>1220000001</v>
      </c>
      <c r="B47" s="25" t="s">
        <v>111</v>
      </c>
      <c r="C47" s="45">
        <v>26.14</v>
      </c>
      <c r="D47" s="24" t="s">
        <v>112</v>
      </c>
      <c r="E47" s="26">
        <v>6.24</v>
      </c>
      <c r="F47" s="26">
        <f t="shared" si="0"/>
        <v>163.11360000000002</v>
      </c>
      <c r="G47" s="2">
        <v>1</v>
      </c>
    </row>
    <row r="48" spans="1:7" x14ac:dyDescent="0.25">
      <c r="A48" s="24">
        <v>123</v>
      </c>
      <c r="B48" s="25" t="s">
        <v>113</v>
      </c>
      <c r="C48" s="45"/>
      <c r="D48" s="24"/>
      <c r="E48" s="26"/>
      <c r="F48" s="26" t="str">
        <f t="shared" si="0"/>
        <v/>
      </c>
      <c r="G48" s="2">
        <v>1</v>
      </c>
    </row>
    <row r="49" spans="1:7" x14ac:dyDescent="0.25">
      <c r="A49" s="24">
        <v>1230000001</v>
      </c>
      <c r="B49" s="25" t="s">
        <v>114</v>
      </c>
      <c r="C49" s="45">
        <v>18.100000000000001</v>
      </c>
      <c r="D49" s="24" t="s">
        <v>112</v>
      </c>
      <c r="E49" s="26">
        <v>17.25</v>
      </c>
      <c r="F49" s="26">
        <f t="shared" si="0"/>
        <v>312.22500000000002</v>
      </c>
      <c r="G49" s="2">
        <v>1</v>
      </c>
    </row>
    <row r="50" spans="1:7" x14ac:dyDescent="0.25">
      <c r="A50" s="24">
        <v>1230000002</v>
      </c>
      <c r="B50" s="25" t="s">
        <v>115</v>
      </c>
      <c r="C50" s="45">
        <f>C47-C49</f>
        <v>8.0399999999999991</v>
      </c>
      <c r="D50" s="24" t="s">
        <v>112</v>
      </c>
      <c r="E50" s="26">
        <v>15.11</v>
      </c>
      <c r="F50" s="26">
        <f t="shared" si="0"/>
        <v>121.48439999999998</v>
      </c>
      <c r="G50" s="2">
        <v>1</v>
      </c>
    </row>
    <row r="51" spans="1:7" x14ac:dyDescent="0.25">
      <c r="A51" s="24">
        <v>128</v>
      </c>
      <c r="B51" s="25" t="s">
        <v>116</v>
      </c>
      <c r="C51" s="45"/>
      <c r="D51" s="24"/>
      <c r="E51" s="26"/>
      <c r="F51" s="26" t="str">
        <f t="shared" si="0"/>
        <v/>
      </c>
      <c r="G51" s="2">
        <v>1</v>
      </c>
    </row>
    <row r="52" spans="1:7" x14ac:dyDescent="0.25">
      <c r="A52" s="24">
        <v>1280000001</v>
      </c>
      <c r="B52" s="25" t="s">
        <v>117</v>
      </c>
      <c r="C52" s="45">
        <v>26.14</v>
      </c>
      <c r="D52" s="24" t="s">
        <v>112</v>
      </c>
      <c r="E52" s="26">
        <v>6.8</v>
      </c>
      <c r="F52" s="26">
        <f t="shared" si="0"/>
        <v>177.75200000000001</v>
      </c>
      <c r="G52" s="2">
        <v>1</v>
      </c>
    </row>
    <row r="53" spans="1:7" x14ac:dyDescent="0.25">
      <c r="A53" s="11"/>
      <c r="B53" s="12"/>
      <c r="C53" s="43"/>
      <c r="D53" s="11"/>
      <c r="E53" s="13"/>
      <c r="F53" s="13" t="str">
        <f t="shared" si="0"/>
        <v/>
      </c>
      <c r="G53" s="2">
        <v>1</v>
      </c>
    </row>
    <row r="54" spans="1:7" x14ac:dyDescent="0.25">
      <c r="A54" s="11"/>
      <c r="B54" s="12"/>
      <c r="C54" s="43"/>
      <c r="D54" s="11"/>
      <c r="E54" s="13"/>
      <c r="F54" s="13" t="str">
        <f t="shared" si="0"/>
        <v/>
      </c>
      <c r="G54" s="2">
        <v>1</v>
      </c>
    </row>
    <row r="55" spans="1:7" x14ac:dyDescent="0.25">
      <c r="A55" s="27">
        <v>14</v>
      </c>
      <c r="B55" s="34" t="s">
        <v>118</v>
      </c>
      <c r="C55" s="50"/>
      <c r="D55" s="27"/>
      <c r="E55" s="28"/>
      <c r="F55" s="29">
        <f>SUM(F56:F75)</f>
        <v>41708.161599999999</v>
      </c>
      <c r="G55" s="2">
        <v>1</v>
      </c>
    </row>
    <row r="56" spans="1:7" x14ac:dyDescent="0.25">
      <c r="A56" s="24">
        <v>141</v>
      </c>
      <c r="B56" s="25" t="s">
        <v>119</v>
      </c>
      <c r="C56" s="39"/>
      <c r="D56" s="24"/>
      <c r="E56" s="26"/>
      <c r="F56" s="26"/>
      <c r="G56" s="2">
        <v>1</v>
      </c>
    </row>
    <row r="57" spans="1:7" x14ac:dyDescent="0.25">
      <c r="A57" s="24">
        <v>1410000001</v>
      </c>
      <c r="B57" s="25" t="s">
        <v>120</v>
      </c>
      <c r="C57" s="39">
        <f>19.86*0.3+15.25*0.3</f>
        <v>10.532999999999999</v>
      </c>
      <c r="D57" s="24" t="s">
        <v>112</v>
      </c>
      <c r="E57" s="26">
        <v>870</v>
      </c>
      <c r="F57" s="26">
        <f t="shared" ref="F57:F73" si="2">IF(C57="","",C57*E57)</f>
        <v>9163.7099999999991</v>
      </c>
      <c r="G57" s="2">
        <v>1</v>
      </c>
    </row>
    <row r="58" spans="1:7" x14ac:dyDescent="0.25">
      <c r="A58" s="24">
        <v>142</v>
      </c>
      <c r="B58" s="25" t="s">
        <v>121</v>
      </c>
      <c r="C58" s="39"/>
      <c r="D58" s="24"/>
      <c r="E58" s="26"/>
      <c r="F58" s="26" t="str">
        <f t="shared" si="2"/>
        <v/>
      </c>
      <c r="G58" s="2">
        <v>1</v>
      </c>
    </row>
    <row r="59" spans="1:7" x14ac:dyDescent="0.25">
      <c r="A59" s="24">
        <v>1420000001</v>
      </c>
      <c r="B59" s="25" t="s">
        <v>122</v>
      </c>
      <c r="C59" s="39">
        <f>2*0.27*3</f>
        <v>1.62</v>
      </c>
      <c r="D59" s="24" t="s">
        <v>112</v>
      </c>
      <c r="E59" s="26">
        <v>44</v>
      </c>
      <c r="F59" s="26">
        <f t="shared" si="2"/>
        <v>71.28</v>
      </c>
      <c r="G59" s="2">
        <v>1</v>
      </c>
    </row>
    <row r="60" spans="1:7" ht="30" x14ac:dyDescent="0.25">
      <c r="A60" s="24">
        <v>1420000002</v>
      </c>
      <c r="B60" s="25" t="s">
        <v>123</v>
      </c>
      <c r="C60" s="39">
        <f>3*2</f>
        <v>6</v>
      </c>
      <c r="D60" s="24" t="s">
        <v>35</v>
      </c>
      <c r="E60" s="26">
        <v>19.3</v>
      </c>
      <c r="F60" s="26">
        <f t="shared" si="2"/>
        <v>115.80000000000001</v>
      </c>
      <c r="G60" s="2">
        <v>1</v>
      </c>
    </row>
    <row r="61" spans="1:7" x14ac:dyDescent="0.25">
      <c r="A61" s="24">
        <v>1420000003</v>
      </c>
      <c r="B61" s="25" t="s">
        <v>124</v>
      </c>
      <c r="C61" s="39">
        <f>3*1.8</f>
        <v>5.4</v>
      </c>
      <c r="D61" s="24" t="s">
        <v>35</v>
      </c>
      <c r="E61" s="26">
        <v>31.2</v>
      </c>
      <c r="F61" s="26">
        <f t="shared" si="2"/>
        <v>168.48000000000002</v>
      </c>
      <c r="G61" s="2">
        <v>1</v>
      </c>
    </row>
    <row r="62" spans="1:7" x14ac:dyDescent="0.25">
      <c r="A62" s="24">
        <v>1420000004</v>
      </c>
      <c r="B62" s="25" t="s">
        <v>125</v>
      </c>
      <c r="C62" s="39">
        <f>(2+4.2)*3</f>
        <v>18.600000000000001</v>
      </c>
      <c r="D62" s="24" t="s">
        <v>35</v>
      </c>
      <c r="E62" s="26">
        <v>16</v>
      </c>
      <c r="F62" s="26">
        <f t="shared" si="2"/>
        <v>297.60000000000002</v>
      </c>
      <c r="G62" s="2">
        <v>1</v>
      </c>
    </row>
    <row r="63" spans="1:7" x14ac:dyDescent="0.25">
      <c r="A63" s="24">
        <v>1420000005</v>
      </c>
      <c r="B63" s="25" t="s">
        <v>126</v>
      </c>
      <c r="C63" s="39">
        <f>4.2*0.15*3</f>
        <v>1.8900000000000001</v>
      </c>
      <c r="D63" s="24" t="s">
        <v>112</v>
      </c>
      <c r="E63" s="26">
        <v>814</v>
      </c>
      <c r="F63" s="26">
        <f t="shared" si="2"/>
        <v>1538.46</v>
      </c>
      <c r="G63" s="2">
        <v>1</v>
      </c>
    </row>
    <row r="64" spans="1:7" x14ac:dyDescent="0.25">
      <c r="A64" s="24">
        <v>1420000006</v>
      </c>
      <c r="B64" s="25" t="s">
        <v>127</v>
      </c>
      <c r="C64" s="39">
        <v>3</v>
      </c>
      <c r="D64" s="24" t="s">
        <v>13</v>
      </c>
      <c r="E64" s="26">
        <v>68</v>
      </c>
      <c r="F64" s="26">
        <f t="shared" si="2"/>
        <v>204</v>
      </c>
      <c r="G64" s="2">
        <v>1</v>
      </c>
    </row>
    <row r="65" spans="1:10" x14ac:dyDescent="0.25">
      <c r="A65" s="24">
        <v>1420000007</v>
      </c>
      <c r="B65" s="25" t="s">
        <v>128</v>
      </c>
      <c r="C65" s="39">
        <f>3*1.6</f>
        <v>4.8000000000000007</v>
      </c>
      <c r="D65" s="24" t="s">
        <v>35</v>
      </c>
      <c r="E65" s="26">
        <v>187</v>
      </c>
      <c r="F65" s="26">
        <f t="shared" si="2"/>
        <v>897.60000000000014</v>
      </c>
      <c r="G65" s="2">
        <v>1</v>
      </c>
    </row>
    <row r="66" spans="1:10" x14ac:dyDescent="0.25">
      <c r="A66" s="24">
        <v>1420000008</v>
      </c>
      <c r="B66" s="25" t="s">
        <v>129</v>
      </c>
      <c r="C66" s="39">
        <f>3.3*4</f>
        <v>13.2</v>
      </c>
      <c r="D66" s="24" t="s">
        <v>11</v>
      </c>
      <c r="E66" s="26">
        <v>214</v>
      </c>
      <c r="F66" s="26">
        <f t="shared" si="2"/>
        <v>2824.7999999999997</v>
      </c>
      <c r="G66" s="2">
        <v>1</v>
      </c>
    </row>
    <row r="67" spans="1:10" x14ac:dyDescent="0.25">
      <c r="A67" s="24">
        <v>1420000009</v>
      </c>
      <c r="B67" s="25" t="s">
        <v>130</v>
      </c>
      <c r="C67" s="39">
        <f>41.8+32.7</f>
        <v>74.5</v>
      </c>
      <c r="D67" s="24" t="s">
        <v>11</v>
      </c>
      <c r="E67" s="26">
        <v>170</v>
      </c>
      <c r="F67" s="26">
        <f t="shared" si="2"/>
        <v>12665</v>
      </c>
      <c r="G67" s="2">
        <v>1</v>
      </c>
    </row>
    <row r="68" spans="1:10" x14ac:dyDescent="0.25">
      <c r="A68" s="24">
        <v>1420000010</v>
      </c>
      <c r="B68" s="25" t="s">
        <v>131</v>
      </c>
      <c r="C68" s="39">
        <f>16.6*0.2</f>
        <v>3.3200000000000003</v>
      </c>
      <c r="D68" s="24" t="s">
        <v>112</v>
      </c>
      <c r="E68" s="26">
        <v>814</v>
      </c>
      <c r="F68" s="26">
        <f t="shared" si="2"/>
        <v>2702.48</v>
      </c>
      <c r="G68" s="2">
        <v>1</v>
      </c>
    </row>
    <row r="69" spans="1:10" x14ac:dyDescent="0.25">
      <c r="A69" s="24">
        <v>143</v>
      </c>
      <c r="B69" s="25" t="s">
        <v>132</v>
      </c>
      <c r="C69" s="39"/>
      <c r="D69" s="24"/>
      <c r="E69" s="26"/>
      <c r="F69" s="26" t="str">
        <f t="shared" si="2"/>
        <v/>
      </c>
      <c r="G69" s="2">
        <v>1</v>
      </c>
    </row>
    <row r="70" spans="1:10" x14ac:dyDescent="0.25">
      <c r="A70" s="24">
        <v>1430000001</v>
      </c>
      <c r="B70" s="25" t="s">
        <v>133</v>
      </c>
      <c r="C70" s="39">
        <f>2.23*8.43</f>
        <v>18.7989</v>
      </c>
      <c r="D70" s="24" t="s">
        <v>112</v>
      </c>
      <c r="E70" s="26">
        <v>44</v>
      </c>
      <c r="F70" s="26">
        <f t="shared" si="2"/>
        <v>827.15160000000003</v>
      </c>
      <c r="G70" s="2">
        <v>1</v>
      </c>
    </row>
    <row r="71" spans="1:10" x14ac:dyDescent="0.25">
      <c r="A71" s="24">
        <v>1430000002</v>
      </c>
      <c r="B71" s="25" t="s">
        <v>134</v>
      </c>
      <c r="C71" s="39">
        <v>9.1999999999999993</v>
      </c>
      <c r="D71" s="24" t="s">
        <v>112</v>
      </c>
      <c r="E71" s="26">
        <v>1020</v>
      </c>
      <c r="F71" s="26">
        <f t="shared" si="2"/>
        <v>9384</v>
      </c>
      <c r="G71" s="2">
        <v>1</v>
      </c>
    </row>
    <row r="72" spans="1:10" x14ac:dyDescent="0.25">
      <c r="A72" s="24">
        <v>144</v>
      </c>
      <c r="B72" s="25" t="s">
        <v>135</v>
      </c>
      <c r="C72" s="39"/>
      <c r="D72" s="24"/>
      <c r="E72" s="26"/>
      <c r="F72" s="26" t="str">
        <f t="shared" si="2"/>
        <v/>
      </c>
      <c r="G72" s="2">
        <v>1</v>
      </c>
    </row>
    <row r="73" spans="1:10" x14ac:dyDescent="0.25">
      <c r="A73" s="24">
        <v>1440000001</v>
      </c>
      <c r="B73" s="25" t="s">
        <v>136</v>
      </c>
      <c r="C73" s="39">
        <v>2.7</v>
      </c>
      <c r="D73" s="24" t="s">
        <v>35</v>
      </c>
      <c r="E73" s="26">
        <v>314</v>
      </c>
      <c r="F73" s="26">
        <f t="shared" si="2"/>
        <v>847.80000000000007</v>
      </c>
      <c r="G73" s="2">
        <v>1</v>
      </c>
    </row>
    <row r="74" spans="1:10" x14ac:dyDescent="0.25">
      <c r="A74" s="24"/>
      <c r="B74" s="25"/>
      <c r="C74" s="39"/>
      <c r="D74" s="24"/>
      <c r="E74" s="26"/>
      <c r="F74" s="26"/>
      <c r="G74" s="2">
        <v>1</v>
      </c>
    </row>
    <row r="75" spans="1:10" x14ac:dyDescent="0.25">
      <c r="A75" s="24"/>
      <c r="B75" s="25"/>
      <c r="C75" s="39"/>
      <c r="D75" s="24"/>
      <c r="E75" s="26"/>
      <c r="F75" s="26"/>
      <c r="G75" s="2">
        <v>1</v>
      </c>
    </row>
    <row r="76" spans="1:10" x14ac:dyDescent="0.25">
      <c r="A76" s="27">
        <v>15</v>
      </c>
      <c r="B76" s="34" t="s">
        <v>137</v>
      </c>
      <c r="C76" s="44"/>
      <c r="D76" s="27"/>
      <c r="E76" s="28"/>
      <c r="F76" s="29">
        <f>SUM(F77:F129)</f>
        <v>208916.21600000001</v>
      </c>
      <c r="G76" s="2">
        <v>1</v>
      </c>
    </row>
    <row r="77" spans="1:10" x14ac:dyDescent="0.25">
      <c r="A77" s="24">
        <v>151</v>
      </c>
      <c r="B77" s="25" t="s">
        <v>138</v>
      </c>
      <c r="C77" s="45"/>
      <c r="D77" s="24"/>
      <c r="E77" s="26"/>
      <c r="F77" s="26" t="str">
        <f t="shared" si="0"/>
        <v/>
      </c>
      <c r="G77" s="2">
        <v>1</v>
      </c>
    </row>
    <row r="78" spans="1:10" ht="30" x14ac:dyDescent="0.25">
      <c r="A78" s="24">
        <v>1510000001</v>
      </c>
      <c r="B78" s="25" t="s">
        <v>10</v>
      </c>
      <c r="C78" s="45">
        <v>70</v>
      </c>
      <c r="D78" s="24" t="s">
        <v>11</v>
      </c>
      <c r="E78" s="26">
        <v>154</v>
      </c>
      <c r="F78" s="26">
        <f t="shared" si="0"/>
        <v>10780</v>
      </c>
      <c r="G78" s="2">
        <v>1</v>
      </c>
      <c r="H78" s="103">
        <f t="shared" ref="H78:H90" si="3">F78*0.31</f>
        <v>3341.8</v>
      </c>
    </row>
    <row r="79" spans="1:10" ht="30" x14ac:dyDescent="0.25">
      <c r="A79" s="24">
        <v>1510000002</v>
      </c>
      <c r="B79" s="25" t="s">
        <v>12</v>
      </c>
      <c r="C79" s="45">
        <v>1</v>
      </c>
      <c r="D79" s="24" t="s">
        <v>13</v>
      </c>
      <c r="E79" s="26">
        <v>1210</v>
      </c>
      <c r="F79" s="26">
        <f t="shared" si="0"/>
        <v>1210</v>
      </c>
      <c r="G79" s="2">
        <v>1</v>
      </c>
      <c r="H79" s="103">
        <f t="shared" si="3"/>
        <v>375.1</v>
      </c>
      <c r="J79" s="104"/>
    </row>
    <row r="80" spans="1:10" ht="30" x14ac:dyDescent="0.25">
      <c r="A80" s="24">
        <v>1510000003</v>
      </c>
      <c r="B80" s="25" t="s">
        <v>14</v>
      </c>
      <c r="C80" s="45">
        <v>2</v>
      </c>
      <c r="D80" s="24" t="s">
        <v>13</v>
      </c>
      <c r="E80" s="26">
        <v>960</v>
      </c>
      <c r="F80" s="26">
        <f t="shared" si="0"/>
        <v>1920</v>
      </c>
      <c r="G80" s="2">
        <v>1</v>
      </c>
      <c r="H80" s="103">
        <f t="shared" si="3"/>
        <v>595.20000000000005</v>
      </c>
      <c r="J80" s="104"/>
    </row>
    <row r="81" spans="1:10" ht="30" x14ac:dyDescent="0.25">
      <c r="A81" s="24">
        <v>1510000004</v>
      </c>
      <c r="B81" s="25" t="s">
        <v>15</v>
      </c>
      <c r="C81" s="45">
        <v>1</v>
      </c>
      <c r="D81" s="24" t="s">
        <v>13</v>
      </c>
      <c r="E81" s="26">
        <v>570</v>
      </c>
      <c r="F81" s="26">
        <f t="shared" si="0"/>
        <v>570</v>
      </c>
      <c r="G81" s="2">
        <v>1</v>
      </c>
      <c r="H81" s="103">
        <f t="shared" si="3"/>
        <v>176.7</v>
      </c>
      <c r="J81" s="104"/>
    </row>
    <row r="82" spans="1:10" ht="30" x14ac:dyDescent="0.25">
      <c r="A82" s="24">
        <v>1510000005</v>
      </c>
      <c r="B82" s="25" t="s">
        <v>16</v>
      </c>
      <c r="C82" s="45">
        <v>1</v>
      </c>
      <c r="D82" s="24" t="s">
        <v>13</v>
      </c>
      <c r="E82" s="26">
        <v>570</v>
      </c>
      <c r="F82" s="26">
        <f t="shared" si="0"/>
        <v>570</v>
      </c>
      <c r="G82" s="2">
        <v>1</v>
      </c>
      <c r="H82" s="103">
        <f t="shared" si="3"/>
        <v>176.7</v>
      </c>
      <c r="J82" s="104"/>
    </row>
    <row r="83" spans="1:10" ht="30" x14ac:dyDescent="0.25">
      <c r="A83" s="24">
        <v>1510000006</v>
      </c>
      <c r="B83" s="25" t="s">
        <v>17</v>
      </c>
      <c r="C83" s="45">
        <v>37</v>
      </c>
      <c r="D83" s="24" t="s">
        <v>11</v>
      </c>
      <c r="E83" s="26">
        <v>214</v>
      </c>
      <c r="F83" s="26">
        <f t="shared" si="0"/>
        <v>7918</v>
      </c>
      <c r="G83" s="2">
        <v>1</v>
      </c>
      <c r="H83" s="103">
        <f t="shared" si="3"/>
        <v>2454.58</v>
      </c>
      <c r="J83" s="104"/>
    </row>
    <row r="84" spans="1:10" ht="30" x14ac:dyDescent="0.25">
      <c r="A84" s="24">
        <v>1510000007</v>
      </c>
      <c r="B84" s="25" t="s">
        <v>18</v>
      </c>
      <c r="C84" s="45">
        <v>12</v>
      </c>
      <c r="D84" s="24" t="s">
        <v>11</v>
      </c>
      <c r="E84" s="26">
        <v>134</v>
      </c>
      <c r="F84" s="26">
        <f t="shared" si="0"/>
        <v>1608</v>
      </c>
      <c r="G84" s="2">
        <v>1</v>
      </c>
      <c r="H84" s="103">
        <f t="shared" si="3"/>
        <v>498.48</v>
      </c>
      <c r="J84" s="104"/>
    </row>
    <row r="85" spans="1:10" ht="30" x14ac:dyDescent="0.25">
      <c r="A85" s="24">
        <v>1510000008</v>
      </c>
      <c r="B85" s="25" t="s">
        <v>19</v>
      </c>
      <c r="C85" s="45">
        <v>177</v>
      </c>
      <c r="D85" s="24" t="s">
        <v>11</v>
      </c>
      <c r="E85" s="26">
        <v>127</v>
      </c>
      <c r="F85" s="26">
        <f t="shared" si="0"/>
        <v>22479</v>
      </c>
      <c r="G85" s="2">
        <v>1</v>
      </c>
      <c r="H85" s="103">
        <f t="shared" si="3"/>
        <v>6968.49</v>
      </c>
      <c r="J85" s="104"/>
    </row>
    <row r="86" spans="1:10" ht="30" x14ac:dyDescent="0.25">
      <c r="A86" s="24">
        <v>1510000009</v>
      </c>
      <c r="B86" s="25" t="s">
        <v>20</v>
      </c>
      <c r="C86" s="45">
        <v>38</v>
      </c>
      <c r="D86" s="24" t="s">
        <v>11</v>
      </c>
      <c r="E86" s="26">
        <v>124</v>
      </c>
      <c r="F86" s="26">
        <f t="shared" si="0"/>
        <v>4712</v>
      </c>
      <c r="G86" s="2">
        <v>1</v>
      </c>
      <c r="H86" s="103">
        <f t="shared" si="3"/>
        <v>1460.72</v>
      </c>
      <c r="J86" s="104"/>
    </row>
    <row r="87" spans="1:10" ht="30" x14ac:dyDescent="0.25">
      <c r="A87" s="24">
        <v>1510000010</v>
      </c>
      <c r="B87" s="25" t="s">
        <v>21</v>
      </c>
      <c r="C87" s="45">
        <v>12</v>
      </c>
      <c r="D87" s="24" t="s">
        <v>11</v>
      </c>
      <c r="E87" s="26">
        <v>102</v>
      </c>
      <c r="F87" s="26">
        <f t="shared" si="0"/>
        <v>1224</v>
      </c>
      <c r="G87" s="2">
        <v>1</v>
      </c>
      <c r="H87" s="103">
        <f t="shared" si="3"/>
        <v>379.44</v>
      </c>
      <c r="J87" s="104"/>
    </row>
    <row r="88" spans="1:10" ht="30" x14ac:dyDescent="0.25">
      <c r="A88" s="24">
        <v>1510000011</v>
      </c>
      <c r="B88" s="25" t="s">
        <v>22</v>
      </c>
      <c r="C88" s="45">
        <v>2</v>
      </c>
      <c r="D88" s="24" t="s">
        <v>13</v>
      </c>
      <c r="E88" s="26">
        <v>1020</v>
      </c>
      <c r="F88" s="26">
        <f t="shared" si="0"/>
        <v>2040</v>
      </c>
      <c r="G88" s="2">
        <v>1</v>
      </c>
      <c r="H88" s="103">
        <f t="shared" si="3"/>
        <v>632.4</v>
      </c>
      <c r="J88" s="104"/>
    </row>
    <row r="89" spans="1:10" ht="30" x14ac:dyDescent="0.25">
      <c r="A89" s="24">
        <v>1510000012</v>
      </c>
      <c r="B89" s="25" t="s">
        <v>23</v>
      </c>
      <c r="C89" s="45">
        <v>1</v>
      </c>
      <c r="D89" s="24" t="s">
        <v>13</v>
      </c>
      <c r="E89" s="26">
        <v>570</v>
      </c>
      <c r="F89" s="26">
        <f t="shared" si="0"/>
        <v>570</v>
      </c>
      <c r="G89" s="2">
        <v>1</v>
      </c>
      <c r="H89" s="103">
        <f t="shared" si="3"/>
        <v>176.7</v>
      </c>
      <c r="J89" s="104"/>
    </row>
    <row r="90" spans="1:10" ht="30" x14ac:dyDescent="0.25">
      <c r="A90" s="24">
        <v>1510000013</v>
      </c>
      <c r="B90" s="25" t="s">
        <v>24</v>
      </c>
      <c r="C90" s="45">
        <v>13</v>
      </c>
      <c r="D90" s="24" t="s">
        <v>13</v>
      </c>
      <c r="E90" s="26">
        <v>485</v>
      </c>
      <c r="F90" s="26">
        <f t="shared" si="0"/>
        <v>6305</v>
      </c>
      <c r="G90" s="2">
        <v>1</v>
      </c>
      <c r="H90" s="103">
        <f t="shared" si="3"/>
        <v>1954.55</v>
      </c>
      <c r="J90" s="104"/>
    </row>
    <row r="91" spans="1:10" ht="30" x14ac:dyDescent="0.25">
      <c r="A91" s="24">
        <v>1510000014</v>
      </c>
      <c r="B91" s="25" t="s">
        <v>25</v>
      </c>
      <c r="C91" s="45">
        <v>5</v>
      </c>
      <c r="D91" s="24" t="s">
        <v>13</v>
      </c>
      <c r="E91" s="26">
        <v>570</v>
      </c>
      <c r="F91" s="26">
        <f t="shared" si="0"/>
        <v>2850</v>
      </c>
      <c r="G91" s="2">
        <v>1</v>
      </c>
      <c r="H91" s="103">
        <f>F91*0.31</f>
        <v>883.5</v>
      </c>
    </row>
    <row r="92" spans="1:10" ht="30" x14ac:dyDescent="0.25">
      <c r="A92" s="24">
        <v>1510000015</v>
      </c>
      <c r="B92" s="25" t="s">
        <v>139</v>
      </c>
      <c r="C92" s="45">
        <v>4</v>
      </c>
      <c r="D92" s="24" t="s">
        <v>13</v>
      </c>
      <c r="E92" s="26">
        <v>74</v>
      </c>
      <c r="F92" s="26">
        <f t="shared" si="0"/>
        <v>296</v>
      </c>
      <c r="G92" s="2">
        <v>1</v>
      </c>
    </row>
    <row r="93" spans="1:10" ht="30" x14ac:dyDescent="0.25">
      <c r="A93" s="24">
        <v>1510000016</v>
      </c>
      <c r="B93" s="25" t="s">
        <v>140</v>
      </c>
      <c r="C93" s="45">
        <v>1</v>
      </c>
      <c r="D93" s="24" t="s">
        <v>13</v>
      </c>
      <c r="E93" s="26">
        <v>9120</v>
      </c>
      <c r="F93" s="26">
        <f t="shared" si="0"/>
        <v>9120</v>
      </c>
      <c r="G93" s="2">
        <v>1</v>
      </c>
    </row>
    <row r="94" spans="1:10" x14ac:dyDescent="0.25">
      <c r="A94" s="24">
        <v>1510000017</v>
      </c>
      <c r="B94" s="25" t="s">
        <v>141</v>
      </c>
      <c r="C94" s="45">
        <v>1</v>
      </c>
      <c r="D94" s="24" t="s">
        <v>13</v>
      </c>
      <c r="E94" s="26">
        <v>890</v>
      </c>
      <c r="F94" s="26">
        <f t="shared" si="0"/>
        <v>890</v>
      </c>
      <c r="G94" s="2">
        <v>1</v>
      </c>
    </row>
    <row r="95" spans="1:10" ht="30" x14ac:dyDescent="0.25">
      <c r="A95" s="24">
        <v>1510000018</v>
      </c>
      <c r="B95" s="25" t="s">
        <v>142</v>
      </c>
      <c r="C95" s="45">
        <v>18</v>
      </c>
      <c r="D95" s="24" t="s">
        <v>11</v>
      </c>
      <c r="E95" s="26">
        <v>54</v>
      </c>
      <c r="F95" s="26">
        <f t="shared" si="0"/>
        <v>972</v>
      </c>
      <c r="G95" s="2">
        <v>1</v>
      </c>
    </row>
    <row r="96" spans="1:10" x14ac:dyDescent="0.25">
      <c r="A96" s="24">
        <v>1510000019</v>
      </c>
      <c r="B96" s="25" t="s">
        <v>143</v>
      </c>
      <c r="C96" s="45">
        <v>1</v>
      </c>
      <c r="D96" s="24" t="s">
        <v>29</v>
      </c>
      <c r="E96" s="26">
        <v>1400</v>
      </c>
      <c r="F96" s="26">
        <f t="shared" si="0"/>
        <v>1400</v>
      </c>
      <c r="G96" s="2">
        <v>1</v>
      </c>
    </row>
    <row r="97" spans="1:8" x14ac:dyDescent="0.25">
      <c r="A97" s="24">
        <v>152</v>
      </c>
      <c r="B97" s="25" t="s">
        <v>144</v>
      </c>
      <c r="C97" s="45"/>
      <c r="D97" s="24"/>
      <c r="E97" s="26"/>
      <c r="F97" s="26" t="str">
        <f t="shared" si="0"/>
        <v/>
      </c>
      <c r="G97" s="2">
        <v>1</v>
      </c>
    </row>
    <row r="98" spans="1:8" ht="30" x14ac:dyDescent="0.25">
      <c r="A98" s="24">
        <v>1520000001</v>
      </c>
      <c r="B98" s="25" t="s">
        <v>145</v>
      </c>
      <c r="C98" s="45">
        <v>255</v>
      </c>
      <c r="D98" s="24" t="s">
        <v>11</v>
      </c>
      <c r="E98" s="26">
        <v>132</v>
      </c>
      <c r="F98" s="26">
        <f t="shared" si="0"/>
        <v>33660</v>
      </c>
      <c r="G98" s="2">
        <v>1</v>
      </c>
      <c r="H98" s="103"/>
    </row>
    <row r="99" spans="1:8" ht="30" x14ac:dyDescent="0.25">
      <c r="A99" s="24">
        <v>1520000002</v>
      </c>
      <c r="B99" s="25" t="s">
        <v>146</v>
      </c>
      <c r="C99" s="45">
        <v>3</v>
      </c>
      <c r="D99" s="24" t="s">
        <v>13</v>
      </c>
      <c r="E99" s="26">
        <v>570</v>
      </c>
      <c r="F99" s="26">
        <f t="shared" si="0"/>
        <v>1710</v>
      </c>
      <c r="G99" s="2">
        <v>1</v>
      </c>
      <c r="H99" s="103"/>
    </row>
    <row r="100" spans="1:8" ht="30" x14ac:dyDescent="0.25">
      <c r="A100" s="24">
        <v>1520000003</v>
      </c>
      <c r="B100" s="25" t="s">
        <v>147</v>
      </c>
      <c r="C100" s="45">
        <v>9</v>
      </c>
      <c r="D100" s="24" t="s">
        <v>13</v>
      </c>
      <c r="E100" s="26">
        <v>485</v>
      </c>
      <c r="F100" s="26">
        <f t="shared" si="0"/>
        <v>4365</v>
      </c>
      <c r="G100" s="2">
        <v>1</v>
      </c>
      <c r="H100" s="103"/>
    </row>
    <row r="101" spans="1:8" x14ac:dyDescent="0.25">
      <c r="A101" s="24">
        <v>1520000004</v>
      </c>
      <c r="B101" s="25" t="s">
        <v>148</v>
      </c>
      <c r="C101" s="45">
        <v>2</v>
      </c>
      <c r="D101" s="24" t="s">
        <v>13</v>
      </c>
      <c r="E101" s="26">
        <v>810</v>
      </c>
      <c r="F101" s="26">
        <f t="shared" si="0"/>
        <v>1620</v>
      </c>
      <c r="G101" s="2">
        <v>1</v>
      </c>
    </row>
    <row r="102" spans="1:8" ht="30" x14ac:dyDescent="0.25">
      <c r="A102" s="24">
        <v>1520000005</v>
      </c>
      <c r="B102" s="25" t="s">
        <v>149</v>
      </c>
      <c r="C102" s="45">
        <v>1</v>
      </c>
      <c r="D102" s="24" t="s">
        <v>13</v>
      </c>
      <c r="E102" s="26">
        <v>15100</v>
      </c>
      <c r="F102" s="26">
        <f t="shared" si="0"/>
        <v>15100</v>
      </c>
      <c r="G102" s="2">
        <v>1</v>
      </c>
    </row>
    <row r="103" spans="1:8" ht="30" x14ac:dyDescent="0.25">
      <c r="A103" s="24">
        <v>1520000006</v>
      </c>
      <c r="B103" s="25" t="s">
        <v>150</v>
      </c>
      <c r="C103" s="45">
        <v>10</v>
      </c>
      <c r="D103" s="24" t="s">
        <v>11</v>
      </c>
      <c r="E103" s="26">
        <v>89</v>
      </c>
      <c r="F103" s="26">
        <f t="shared" si="0"/>
        <v>890</v>
      </c>
      <c r="G103" s="2">
        <v>1</v>
      </c>
    </row>
    <row r="104" spans="1:8" x14ac:dyDescent="0.25">
      <c r="A104" s="24">
        <v>1520000007</v>
      </c>
      <c r="B104" s="25" t="s">
        <v>151</v>
      </c>
      <c r="C104" s="45">
        <v>1</v>
      </c>
      <c r="D104" s="24" t="s">
        <v>29</v>
      </c>
      <c r="E104" s="26">
        <v>580</v>
      </c>
      <c r="F104" s="26">
        <f t="shared" si="0"/>
        <v>580</v>
      </c>
      <c r="G104" s="2">
        <v>1</v>
      </c>
    </row>
    <row r="105" spans="1:8" x14ac:dyDescent="0.25">
      <c r="A105" s="24">
        <v>153</v>
      </c>
      <c r="B105" s="25" t="s">
        <v>152</v>
      </c>
      <c r="C105" s="45"/>
      <c r="D105" s="24"/>
      <c r="E105" s="26"/>
      <c r="F105" s="26" t="str">
        <f t="shared" si="0"/>
        <v/>
      </c>
      <c r="G105" s="2">
        <v>1</v>
      </c>
    </row>
    <row r="106" spans="1:8" x14ac:dyDescent="0.25">
      <c r="A106" s="24">
        <v>1530000001</v>
      </c>
      <c r="B106" s="25" t="s">
        <v>153</v>
      </c>
      <c r="C106" s="45">
        <v>3</v>
      </c>
      <c r="D106" s="24" t="s">
        <v>13</v>
      </c>
      <c r="E106" s="26">
        <v>127</v>
      </c>
      <c r="F106" s="26">
        <f t="shared" si="0"/>
        <v>381</v>
      </c>
      <c r="G106" s="2">
        <v>1</v>
      </c>
    </row>
    <row r="107" spans="1:8" x14ac:dyDescent="0.25">
      <c r="A107" s="24">
        <v>1530000002</v>
      </c>
      <c r="B107" s="25" t="s">
        <v>26</v>
      </c>
      <c r="C107" s="45">
        <v>11</v>
      </c>
      <c r="D107" s="24" t="s">
        <v>13</v>
      </c>
      <c r="E107" s="26">
        <v>1140</v>
      </c>
      <c r="F107" s="26">
        <f t="shared" si="0"/>
        <v>12540</v>
      </c>
      <c r="G107" s="2">
        <v>1</v>
      </c>
      <c r="H107" s="103">
        <f>F107*0.31</f>
        <v>3887.4</v>
      </c>
    </row>
    <row r="108" spans="1:8" x14ac:dyDescent="0.25">
      <c r="A108" s="24">
        <v>1530000003</v>
      </c>
      <c r="B108" s="25" t="s">
        <v>27</v>
      </c>
      <c r="C108" s="45">
        <v>2</v>
      </c>
      <c r="D108" s="24" t="s">
        <v>13</v>
      </c>
      <c r="E108" s="26">
        <v>1305</v>
      </c>
      <c r="F108" s="26">
        <f t="shared" si="0"/>
        <v>2610</v>
      </c>
      <c r="G108" s="2">
        <v>1</v>
      </c>
      <c r="H108" s="103">
        <f>F108*0.31</f>
        <v>809.1</v>
      </c>
    </row>
    <row r="109" spans="1:8" x14ac:dyDescent="0.25">
      <c r="A109" s="24">
        <v>1530000004</v>
      </c>
      <c r="B109" s="25" t="s">
        <v>154</v>
      </c>
      <c r="C109" s="45">
        <v>12</v>
      </c>
      <c r="D109" s="24" t="s">
        <v>13</v>
      </c>
      <c r="E109" s="26">
        <v>567</v>
      </c>
      <c r="F109" s="26">
        <f t="shared" si="0"/>
        <v>6804</v>
      </c>
      <c r="G109" s="2">
        <v>1</v>
      </c>
    </row>
    <row r="110" spans="1:8" x14ac:dyDescent="0.25">
      <c r="A110" s="24">
        <v>1530000005</v>
      </c>
      <c r="B110" s="25" t="s">
        <v>155</v>
      </c>
      <c r="C110" s="45">
        <v>11</v>
      </c>
      <c r="D110" s="24" t="s">
        <v>13</v>
      </c>
      <c r="E110" s="26">
        <v>487</v>
      </c>
      <c r="F110" s="26">
        <f t="shared" si="0"/>
        <v>5357</v>
      </c>
      <c r="G110" s="2">
        <v>1</v>
      </c>
    </row>
    <row r="111" spans="1:8" x14ac:dyDescent="0.25">
      <c r="A111" s="24">
        <v>1530000006</v>
      </c>
      <c r="B111" s="25" t="s">
        <v>156</v>
      </c>
      <c r="C111" s="45">
        <v>3</v>
      </c>
      <c r="D111" s="24" t="s">
        <v>13</v>
      </c>
      <c r="E111" s="26">
        <v>389</v>
      </c>
      <c r="F111" s="26">
        <f t="shared" si="0"/>
        <v>1167</v>
      </c>
      <c r="G111" s="2">
        <v>1</v>
      </c>
    </row>
    <row r="112" spans="1:8" x14ac:dyDescent="0.25">
      <c r="A112" s="24">
        <v>1398571446.5604401</v>
      </c>
      <c r="B112" s="25" t="s">
        <v>28</v>
      </c>
      <c r="C112" s="45">
        <v>1</v>
      </c>
      <c r="D112" s="24" t="s">
        <v>29</v>
      </c>
      <c r="E112" s="26">
        <v>810</v>
      </c>
      <c r="F112" s="26">
        <f t="shared" si="0"/>
        <v>810</v>
      </c>
      <c r="G112" s="2">
        <v>1</v>
      </c>
      <c r="H112" s="103">
        <f>F112*0.31</f>
        <v>251.1</v>
      </c>
    </row>
    <row r="113" spans="1:8" x14ac:dyDescent="0.25">
      <c r="A113" s="24">
        <v>154</v>
      </c>
      <c r="B113" s="25" t="s">
        <v>157</v>
      </c>
      <c r="C113" s="45"/>
      <c r="D113" s="24"/>
      <c r="E113" s="26"/>
      <c r="F113" s="26" t="str">
        <f t="shared" si="0"/>
        <v/>
      </c>
      <c r="G113" s="2">
        <v>1</v>
      </c>
    </row>
    <row r="114" spans="1:8" ht="30" x14ac:dyDescent="0.25">
      <c r="A114" s="24">
        <v>1540000001</v>
      </c>
      <c r="B114" s="25" t="s">
        <v>158</v>
      </c>
      <c r="C114" s="45">
        <v>7</v>
      </c>
      <c r="D114" s="24" t="s">
        <v>11</v>
      </c>
      <c r="E114" s="26">
        <v>98</v>
      </c>
      <c r="F114" s="26">
        <f t="shared" si="0"/>
        <v>686</v>
      </c>
      <c r="G114" s="2">
        <v>1</v>
      </c>
    </row>
    <row r="115" spans="1:8" ht="30" x14ac:dyDescent="0.25">
      <c r="A115" s="24">
        <v>1540000002</v>
      </c>
      <c r="B115" s="25" t="s">
        <v>159</v>
      </c>
      <c r="C115" s="45">
        <v>1</v>
      </c>
      <c r="D115" s="24" t="s">
        <v>13</v>
      </c>
      <c r="E115" s="26">
        <v>510</v>
      </c>
      <c r="F115" s="26">
        <f t="shared" si="0"/>
        <v>510</v>
      </c>
      <c r="G115" s="2">
        <v>1</v>
      </c>
    </row>
    <row r="116" spans="1:8" ht="30" x14ac:dyDescent="0.25">
      <c r="A116" s="24">
        <v>1540000003</v>
      </c>
      <c r="B116" s="25" t="s">
        <v>160</v>
      </c>
      <c r="C116" s="45">
        <v>5</v>
      </c>
      <c r="D116" s="24" t="s">
        <v>11</v>
      </c>
      <c r="E116" s="26">
        <v>98</v>
      </c>
      <c r="F116" s="26">
        <f t="shared" si="0"/>
        <v>490</v>
      </c>
      <c r="G116" s="2">
        <v>1</v>
      </c>
    </row>
    <row r="117" spans="1:8" x14ac:dyDescent="0.25">
      <c r="A117" s="24">
        <v>1540000004</v>
      </c>
      <c r="B117" s="25" t="s">
        <v>161</v>
      </c>
      <c r="C117" s="45">
        <v>1</v>
      </c>
      <c r="D117" s="24" t="s">
        <v>29</v>
      </c>
      <c r="E117" s="26">
        <v>400</v>
      </c>
      <c r="F117" s="26">
        <f t="shared" si="0"/>
        <v>400</v>
      </c>
      <c r="G117" s="2">
        <v>1</v>
      </c>
    </row>
    <row r="118" spans="1:8" x14ac:dyDescent="0.25">
      <c r="A118" s="24">
        <v>157</v>
      </c>
      <c r="B118" s="25" t="s">
        <v>162</v>
      </c>
      <c r="C118" s="45"/>
      <c r="D118" s="24"/>
      <c r="E118" s="26"/>
      <c r="F118" s="26" t="str">
        <f t="shared" si="0"/>
        <v/>
      </c>
      <c r="G118" s="2">
        <v>1</v>
      </c>
    </row>
    <row r="119" spans="1:8" x14ac:dyDescent="0.25">
      <c r="A119" s="24">
        <v>1570000001</v>
      </c>
      <c r="B119" s="25" t="s">
        <v>163</v>
      </c>
      <c r="C119" s="45">
        <v>105.2</v>
      </c>
      <c r="D119" s="24" t="s">
        <v>11</v>
      </c>
      <c r="E119" s="26">
        <v>34.14</v>
      </c>
      <c r="F119" s="26">
        <f t="shared" si="0"/>
        <v>3591.5280000000002</v>
      </c>
      <c r="G119" s="2">
        <v>1</v>
      </c>
      <c r="H119" s="103"/>
    </row>
    <row r="120" spans="1:8" x14ac:dyDescent="0.25">
      <c r="A120" s="24">
        <v>1570000002</v>
      </c>
      <c r="B120" s="25" t="s">
        <v>30</v>
      </c>
      <c r="C120" s="45">
        <v>138.80000000000001</v>
      </c>
      <c r="D120" s="24" t="s">
        <v>11</v>
      </c>
      <c r="E120" s="26">
        <v>32.409999999999997</v>
      </c>
      <c r="F120" s="26">
        <f t="shared" si="0"/>
        <v>4498.5079999999998</v>
      </c>
      <c r="G120" s="2">
        <v>1</v>
      </c>
      <c r="H120" s="103">
        <f>F120*0.31</f>
        <v>1394.53748</v>
      </c>
    </row>
    <row r="121" spans="1:8" ht="30" x14ac:dyDescent="0.25">
      <c r="A121" s="24">
        <v>1570000003</v>
      </c>
      <c r="B121" s="25" t="s">
        <v>31</v>
      </c>
      <c r="C121" s="45">
        <v>276.8</v>
      </c>
      <c r="D121" s="24" t="s">
        <v>11</v>
      </c>
      <c r="E121" s="26">
        <v>26.1</v>
      </c>
      <c r="F121" s="26">
        <f t="shared" si="0"/>
        <v>7224.4800000000005</v>
      </c>
      <c r="G121" s="2">
        <v>1</v>
      </c>
      <c r="H121" s="103">
        <f>F121*0.31</f>
        <v>2239.5888</v>
      </c>
    </row>
    <row r="122" spans="1:8" x14ac:dyDescent="0.25">
      <c r="A122" s="24">
        <v>1570000004</v>
      </c>
      <c r="B122" s="25" t="s">
        <v>32</v>
      </c>
      <c r="C122" s="45">
        <v>2</v>
      </c>
      <c r="D122" s="24" t="s">
        <v>13</v>
      </c>
      <c r="E122" s="26">
        <v>5140</v>
      </c>
      <c r="F122" s="26">
        <f t="shared" si="0"/>
        <v>10280</v>
      </c>
      <c r="G122" s="2">
        <v>1</v>
      </c>
      <c r="H122" s="103">
        <f>F122*0.31</f>
        <v>3186.8</v>
      </c>
    </row>
    <row r="123" spans="1:8" x14ac:dyDescent="0.25">
      <c r="A123" s="24">
        <v>1570000005</v>
      </c>
      <c r="B123" s="25" t="s">
        <v>164</v>
      </c>
      <c r="C123" s="45">
        <v>1</v>
      </c>
      <c r="D123" s="24" t="s">
        <v>29</v>
      </c>
      <c r="E123" s="26">
        <v>700</v>
      </c>
      <c r="F123" s="26">
        <f t="shared" si="0"/>
        <v>700</v>
      </c>
      <c r="G123" s="2">
        <v>1</v>
      </c>
    </row>
    <row r="124" spans="1:8" x14ac:dyDescent="0.25">
      <c r="A124" s="24">
        <v>158</v>
      </c>
      <c r="B124" s="25" t="s">
        <v>165</v>
      </c>
      <c r="C124" s="45"/>
      <c r="D124" s="24"/>
      <c r="E124" s="26"/>
      <c r="F124" s="26" t="str">
        <f t="shared" si="0"/>
        <v/>
      </c>
      <c r="G124" s="2">
        <v>1</v>
      </c>
    </row>
    <row r="125" spans="1:8" ht="30" x14ac:dyDescent="0.25">
      <c r="A125" s="24">
        <v>1580000001</v>
      </c>
      <c r="B125" s="25" t="s">
        <v>166</v>
      </c>
      <c r="C125" s="45">
        <v>247</v>
      </c>
      <c r="D125" s="24" t="s">
        <v>11</v>
      </c>
      <c r="E125" s="26">
        <v>29.1</v>
      </c>
      <c r="F125" s="26">
        <f t="shared" si="0"/>
        <v>7187.7000000000007</v>
      </c>
      <c r="G125" s="2">
        <v>1</v>
      </c>
    </row>
    <row r="126" spans="1:8" x14ac:dyDescent="0.25">
      <c r="A126" s="24">
        <v>1580000002</v>
      </c>
      <c r="B126" s="25" t="s">
        <v>33</v>
      </c>
      <c r="C126" s="45">
        <v>3</v>
      </c>
      <c r="D126" s="24" t="s">
        <v>13</v>
      </c>
      <c r="E126" s="26">
        <v>2540</v>
      </c>
      <c r="F126" s="26">
        <f>IF(C126="","",C126*E126)</f>
        <v>7620</v>
      </c>
      <c r="G126" s="2">
        <v>1</v>
      </c>
      <c r="H126" s="103">
        <f>F126*0.31</f>
        <v>2362.1999999999998</v>
      </c>
    </row>
    <row r="127" spans="1:8" x14ac:dyDescent="0.25">
      <c r="A127" s="24">
        <v>1580000003</v>
      </c>
      <c r="B127" s="25" t="s">
        <v>167</v>
      </c>
      <c r="C127" s="45">
        <v>1</v>
      </c>
      <c r="D127" s="24" t="s">
        <v>29</v>
      </c>
      <c r="E127" s="26">
        <v>700</v>
      </c>
      <c r="F127" s="26">
        <f>IF(C127="","",C127*E127)</f>
        <v>700</v>
      </c>
      <c r="G127" s="2">
        <v>1</v>
      </c>
    </row>
    <row r="128" spans="1:8" x14ac:dyDescent="0.25">
      <c r="A128" s="35"/>
      <c r="B128" s="12"/>
      <c r="C128" s="46"/>
      <c r="D128" s="35"/>
      <c r="E128" s="36"/>
      <c r="F128" s="36"/>
      <c r="G128" s="2">
        <v>1</v>
      </c>
    </row>
    <row r="129" spans="1:8" x14ac:dyDescent="0.25">
      <c r="A129" s="11"/>
      <c r="B129" s="12"/>
      <c r="C129" s="43"/>
      <c r="D129" s="11"/>
      <c r="E129" s="13"/>
      <c r="F129" s="13" t="str">
        <f t="shared" si="0"/>
        <v/>
      </c>
      <c r="G129" s="2">
        <v>1</v>
      </c>
    </row>
    <row r="130" spans="1:8" x14ac:dyDescent="0.25">
      <c r="A130" s="27">
        <v>16</v>
      </c>
      <c r="B130" s="34" t="s">
        <v>168</v>
      </c>
      <c r="C130" s="44"/>
      <c r="D130" s="27"/>
      <c r="E130" s="28"/>
      <c r="F130" s="29">
        <f>SUM(F131:F139)</f>
        <v>48797.978000000003</v>
      </c>
      <c r="G130" s="2">
        <v>1</v>
      </c>
    </row>
    <row r="131" spans="1:8" x14ac:dyDescent="0.25">
      <c r="A131" s="24">
        <v>162</v>
      </c>
      <c r="B131" s="25" t="s">
        <v>110</v>
      </c>
      <c r="C131" s="45"/>
      <c r="D131" s="24"/>
      <c r="E131" s="26"/>
      <c r="F131" s="26" t="str">
        <f t="shared" si="0"/>
        <v/>
      </c>
      <c r="G131" s="2">
        <v>1</v>
      </c>
    </row>
    <row r="132" spans="1:8" x14ac:dyDescent="0.25">
      <c r="A132" s="24">
        <v>1620000001</v>
      </c>
      <c r="B132" s="25" t="s">
        <v>34</v>
      </c>
      <c r="C132" s="45">
        <v>4054.4</v>
      </c>
      <c r="D132" s="24" t="s">
        <v>35</v>
      </c>
      <c r="E132" s="26">
        <v>4.2</v>
      </c>
      <c r="F132" s="26">
        <f t="shared" si="0"/>
        <v>17028.48</v>
      </c>
      <c r="G132" s="2">
        <v>1</v>
      </c>
      <c r="H132" s="103">
        <f>F132*0.31</f>
        <v>5278.8288000000002</v>
      </c>
    </row>
    <row r="133" spans="1:8" x14ac:dyDescent="0.25">
      <c r="A133" s="24">
        <v>1620000002</v>
      </c>
      <c r="B133" s="25" t="s">
        <v>169</v>
      </c>
      <c r="C133" s="45">
        <v>87.14</v>
      </c>
      <c r="D133" s="24" t="s">
        <v>112</v>
      </c>
      <c r="E133" s="26">
        <v>11</v>
      </c>
      <c r="F133" s="26">
        <f t="shared" si="0"/>
        <v>958.54</v>
      </c>
      <c r="G133" s="2">
        <v>1</v>
      </c>
    </row>
    <row r="134" spans="1:8" x14ac:dyDescent="0.25">
      <c r="A134" s="24">
        <v>1620000003</v>
      </c>
      <c r="B134" s="25" t="s">
        <v>170</v>
      </c>
      <c r="C134" s="45">
        <v>2140.17</v>
      </c>
      <c r="D134" s="24" t="s">
        <v>112</v>
      </c>
      <c r="E134" s="26">
        <v>6.2</v>
      </c>
      <c r="F134" s="26">
        <f>IF(C134="","",C134*E134)</f>
        <v>13269.054</v>
      </c>
      <c r="G134" s="2">
        <v>1</v>
      </c>
    </row>
    <row r="135" spans="1:8" x14ac:dyDescent="0.25">
      <c r="A135" s="24">
        <v>1620000004</v>
      </c>
      <c r="B135" s="25" t="s">
        <v>171</v>
      </c>
      <c r="C135" s="45">
        <v>110.2</v>
      </c>
      <c r="D135" s="24" t="s">
        <v>35</v>
      </c>
      <c r="E135" s="26">
        <v>4</v>
      </c>
      <c r="F135" s="26">
        <f>IF(C135="","",C135*E135)</f>
        <v>440.8</v>
      </c>
      <c r="G135" s="2">
        <v>1</v>
      </c>
    </row>
    <row r="136" spans="1:8" x14ac:dyDescent="0.25">
      <c r="A136" s="24">
        <v>163</v>
      </c>
      <c r="B136" s="25" t="s">
        <v>172</v>
      </c>
      <c r="C136" s="45"/>
      <c r="D136" s="24"/>
      <c r="E136" s="26"/>
      <c r="F136" s="26" t="str">
        <f t="shared" si="0"/>
        <v/>
      </c>
      <c r="G136" s="2">
        <v>1</v>
      </c>
    </row>
    <row r="137" spans="1:8" x14ac:dyDescent="0.25">
      <c r="A137" s="24">
        <v>1630000001</v>
      </c>
      <c r="B137" s="25" t="s">
        <v>36</v>
      </c>
      <c r="C137" s="45">
        <v>4054.4</v>
      </c>
      <c r="D137" s="24" t="s">
        <v>35</v>
      </c>
      <c r="E137" s="26">
        <v>3.96</v>
      </c>
      <c r="F137" s="26">
        <f t="shared" si="0"/>
        <v>16055.424000000001</v>
      </c>
      <c r="G137" s="2">
        <v>1</v>
      </c>
      <c r="H137" s="103">
        <f>F137*0.31</f>
        <v>4977.1814400000003</v>
      </c>
    </row>
    <row r="138" spans="1:8" x14ac:dyDescent="0.25">
      <c r="A138" s="24">
        <v>1630000002</v>
      </c>
      <c r="B138" s="25" t="s">
        <v>173</v>
      </c>
      <c r="C138" s="45">
        <v>87.14</v>
      </c>
      <c r="D138" s="24" t="s">
        <v>112</v>
      </c>
      <c r="E138" s="26">
        <v>12</v>
      </c>
      <c r="F138" s="26">
        <f t="shared" si="0"/>
        <v>1045.68</v>
      </c>
      <c r="G138" s="2">
        <v>1</v>
      </c>
    </row>
    <row r="139" spans="1:8" x14ac:dyDescent="0.25">
      <c r="A139" s="24"/>
      <c r="B139" s="25"/>
      <c r="C139" s="45"/>
      <c r="D139" s="24"/>
      <c r="E139" s="26"/>
      <c r="F139" s="26" t="str">
        <f t="shared" si="0"/>
        <v/>
      </c>
      <c r="G139" s="2">
        <v>1</v>
      </c>
    </row>
    <row r="140" spans="1:8" x14ac:dyDescent="0.25">
      <c r="A140" s="24"/>
      <c r="B140" s="25"/>
      <c r="C140" s="45"/>
      <c r="D140" s="24"/>
      <c r="E140" s="26"/>
      <c r="F140" s="26" t="str">
        <f t="shared" ref="F140:F263" si="4">IF(C140="","",C140*E140)</f>
        <v/>
      </c>
      <c r="G140" s="2">
        <v>1</v>
      </c>
    </row>
    <row r="141" spans="1:8" x14ac:dyDescent="0.25">
      <c r="A141" s="27">
        <v>17</v>
      </c>
      <c r="B141" s="34" t="s">
        <v>174</v>
      </c>
      <c r="C141" s="44"/>
      <c r="D141" s="27"/>
      <c r="E141" s="28"/>
      <c r="F141" s="29">
        <f>SUM(F142:F182)</f>
        <v>203948.603</v>
      </c>
      <c r="G141" s="2">
        <v>1</v>
      </c>
    </row>
    <row r="142" spans="1:8" x14ac:dyDescent="0.25">
      <c r="A142" s="24">
        <v>171</v>
      </c>
      <c r="B142" s="25" t="s">
        <v>175</v>
      </c>
      <c r="C142" s="45"/>
      <c r="D142" s="24"/>
      <c r="E142" s="26"/>
      <c r="F142" s="26" t="str">
        <f t="shared" ref="F142:F182" si="5">IF(C142="","",C142*E142)</f>
        <v/>
      </c>
      <c r="G142" s="2">
        <v>1</v>
      </c>
    </row>
    <row r="143" spans="1:8" x14ac:dyDescent="0.25">
      <c r="A143" s="24">
        <v>1710000001</v>
      </c>
      <c r="B143" s="25" t="s">
        <v>176</v>
      </c>
      <c r="C143" s="45">
        <v>1476.7</v>
      </c>
      <c r="D143" s="24" t="s">
        <v>35</v>
      </c>
      <c r="E143" s="26">
        <v>3.78</v>
      </c>
      <c r="F143" s="26">
        <f t="shared" si="5"/>
        <v>5581.9259999999995</v>
      </c>
      <c r="G143" s="2">
        <v>1</v>
      </c>
    </row>
    <row r="144" spans="1:8" x14ac:dyDescent="0.25">
      <c r="A144" s="24">
        <v>1710000002</v>
      </c>
      <c r="B144" s="25" t="s">
        <v>177</v>
      </c>
      <c r="C144" s="45">
        <v>3</v>
      </c>
      <c r="D144" s="24" t="s">
        <v>13</v>
      </c>
      <c r="E144" s="26">
        <v>174</v>
      </c>
      <c r="F144" s="26">
        <f t="shared" si="5"/>
        <v>522</v>
      </c>
      <c r="G144" s="2">
        <v>1</v>
      </c>
    </row>
    <row r="145" spans="1:8" x14ac:dyDescent="0.25">
      <c r="A145" s="24">
        <v>1710000003</v>
      </c>
      <c r="B145" s="25" t="s">
        <v>178</v>
      </c>
      <c r="C145" s="45">
        <v>1</v>
      </c>
      <c r="D145" s="24" t="s">
        <v>13</v>
      </c>
      <c r="E145" s="26">
        <v>174</v>
      </c>
      <c r="F145" s="26">
        <f t="shared" si="5"/>
        <v>174</v>
      </c>
      <c r="G145" s="2">
        <v>1</v>
      </c>
    </row>
    <row r="146" spans="1:8" x14ac:dyDescent="0.25">
      <c r="A146" s="24">
        <v>1710000004</v>
      </c>
      <c r="B146" s="25" t="s">
        <v>179</v>
      </c>
      <c r="C146" s="45">
        <v>6</v>
      </c>
      <c r="D146" s="24" t="s">
        <v>13</v>
      </c>
      <c r="E146" s="26">
        <v>174</v>
      </c>
      <c r="F146" s="26">
        <f t="shared" si="5"/>
        <v>1044</v>
      </c>
      <c r="G146" s="2">
        <v>1</v>
      </c>
    </row>
    <row r="147" spans="1:8" x14ac:dyDescent="0.25">
      <c r="A147" s="24">
        <v>1710000005</v>
      </c>
      <c r="B147" s="25" t="s">
        <v>180</v>
      </c>
      <c r="C147" s="45">
        <v>116</v>
      </c>
      <c r="D147" s="24" t="s">
        <v>13</v>
      </c>
      <c r="E147" s="26">
        <v>21.045000000000002</v>
      </c>
      <c r="F147" s="26">
        <f t="shared" si="5"/>
        <v>2441.2200000000003</v>
      </c>
      <c r="G147" s="2">
        <v>1</v>
      </c>
    </row>
    <row r="148" spans="1:8" x14ac:dyDescent="0.25">
      <c r="A148" s="24">
        <v>1710000006</v>
      </c>
      <c r="B148" s="25" t="s">
        <v>181</v>
      </c>
      <c r="C148" s="45">
        <v>403</v>
      </c>
      <c r="D148" s="24" t="s">
        <v>13</v>
      </c>
      <c r="E148" s="26">
        <v>8.14</v>
      </c>
      <c r="F148" s="26">
        <f t="shared" si="5"/>
        <v>3280.42</v>
      </c>
      <c r="G148" s="2">
        <v>1</v>
      </c>
    </row>
    <row r="149" spans="1:8" x14ac:dyDescent="0.25">
      <c r="A149" s="24">
        <v>1710000007</v>
      </c>
      <c r="B149" s="25" t="s">
        <v>182</v>
      </c>
      <c r="C149" s="45">
        <v>24</v>
      </c>
      <c r="D149" s="24" t="s">
        <v>13</v>
      </c>
      <c r="E149" s="26">
        <v>10.199999999999999</v>
      </c>
      <c r="F149" s="26">
        <f t="shared" si="5"/>
        <v>244.79999999999998</v>
      </c>
      <c r="G149" s="2">
        <v>1</v>
      </c>
    </row>
    <row r="150" spans="1:8" x14ac:dyDescent="0.25">
      <c r="A150" s="24">
        <v>1710000008</v>
      </c>
      <c r="B150" s="25" t="s">
        <v>183</v>
      </c>
      <c r="C150" s="45">
        <v>12</v>
      </c>
      <c r="D150" s="24" t="s">
        <v>13</v>
      </c>
      <c r="E150" s="26">
        <v>127</v>
      </c>
      <c r="F150" s="26">
        <f t="shared" si="5"/>
        <v>1524</v>
      </c>
      <c r="G150" s="2">
        <v>1</v>
      </c>
    </row>
    <row r="151" spans="1:8" x14ac:dyDescent="0.25">
      <c r="A151" s="24">
        <v>1710000009</v>
      </c>
      <c r="B151" s="25" t="s">
        <v>184</v>
      </c>
      <c r="C151" s="45">
        <v>15</v>
      </c>
      <c r="D151" s="24" t="s">
        <v>13</v>
      </c>
      <c r="E151" s="26">
        <v>127</v>
      </c>
      <c r="F151" s="26">
        <f t="shared" si="5"/>
        <v>1905</v>
      </c>
      <c r="G151" s="2">
        <v>1</v>
      </c>
    </row>
    <row r="152" spans="1:8" x14ac:dyDescent="0.25">
      <c r="A152" s="24">
        <v>1710000010</v>
      </c>
      <c r="B152" s="25" t="s">
        <v>185</v>
      </c>
      <c r="C152" s="45">
        <v>200</v>
      </c>
      <c r="D152" s="24" t="s">
        <v>13</v>
      </c>
      <c r="E152" s="26">
        <v>1.21</v>
      </c>
      <c r="F152" s="26">
        <f t="shared" si="5"/>
        <v>242</v>
      </c>
      <c r="G152" s="2">
        <v>1</v>
      </c>
    </row>
    <row r="153" spans="1:8" x14ac:dyDescent="0.25">
      <c r="A153" s="24">
        <v>1710000011</v>
      </c>
      <c r="B153" s="25" t="s">
        <v>186</v>
      </c>
      <c r="C153" s="45">
        <v>1</v>
      </c>
      <c r="D153" s="24" t="s">
        <v>29</v>
      </c>
      <c r="E153" s="26">
        <v>700</v>
      </c>
      <c r="F153" s="26">
        <f t="shared" si="5"/>
        <v>700</v>
      </c>
      <c r="G153" s="2">
        <v>1</v>
      </c>
    </row>
    <row r="154" spans="1:8" x14ac:dyDescent="0.25">
      <c r="A154" s="24">
        <v>172</v>
      </c>
      <c r="B154" s="25" t="s">
        <v>187</v>
      </c>
      <c r="C154" s="45"/>
      <c r="D154" s="24"/>
      <c r="E154" s="26"/>
      <c r="F154" s="26" t="str">
        <f t="shared" si="5"/>
        <v/>
      </c>
      <c r="G154" s="2">
        <v>1</v>
      </c>
    </row>
    <row r="155" spans="1:8" x14ac:dyDescent="0.25">
      <c r="A155" s="24">
        <v>1720000001</v>
      </c>
      <c r="B155" s="25" t="s">
        <v>37</v>
      </c>
      <c r="C155" s="45">
        <f>31.7</f>
        <v>31.7</v>
      </c>
      <c r="D155" s="24" t="s">
        <v>35</v>
      </c>
      <c r="E155" s="26">
        <v>12.1</v>
      </c>
      <c r="F155" s="26">
        <f t="shared" si="5"/>
        <v>383.57</v>
      </c>
      <c r="G155" s="2">
        <v>1</v>
      </c>
      <c r="H155" s="18">
        <f>F155*0.31</f>
        <v>118.9067</v>
      </c>
    </row>
    <row r="156" spans="1:8" x14ac:dyDescent="0.25">
      <c r="A156" s="24">
        <v>1720000002</v>
      </c>
      <c r="B156" s="25" t="s">
        <v>38</v>
      </c>
      <c r="C156" s="45">
        <f>932.3+1346.7+38.7+336.7</f>
        <v>2654.3999999999996</v>
      </c>
      <c r="D156" s="24" t="s">
        <v>35</v>
      </c>
      <c r="E156" s="26">
        <v>10.45</v>
      </c>
      <c r="F156" s="26">
        <f t="shared" si="5"/>
        <v>27738.479999999996</v>
      </c>
      <c r="G156" s="2">
        <v>1</v>
      </c>
      <c r="H156" s="18">
        <f t="shared" ref="H156:H170" si="6">F156*0.31</f>
        <v>8598.9287999999979</v>
      </c>
    </row>
    <row r="157" spans="1:8" x14ac:dyDescent="0.25">
      <c r="A157" s="24">
        <v>1720000003</v>
      </c>
      <c r="B157" s="25" t="s">
        <v>39</v>
      </c>
      <c r="C157" s="45">
        <f>1155.6+77.6</f>
        <v>1233.1999999999998</v>
      </c>
      <c r="D157" s="24" t="s">
        <v>35</v>
      </c>
      <c r="E157" s="26">
        <v>8.8000000000000007</v>
      </c>
      <c r="F157" s="26">
        <f t="shared" si="5"/>
        <v>10852.16</v>
      </c>
      <c r="G157" s="2">
        <v>1</v>
      </c>
      <c r="H157" s="18">
        <f t="shared" si="6"/>
        <v>3364.1695999999997</v>
      </c>
    </row>
    <row r="158" spans="1:8" x14ac:dyDescent="0.25">
      <c r="A158" s="24">
        <v>1720000004</v>
      </c>
      <c r="B158" s="25" t="s">
        <v>40</v>
      </c>
      <c r="C158" s="45">
        <v>31.7</v>
      </c>
      <c r="D158" s="24" t="s">
        <v>35</v>
      </c>
      <c r="E158" s="26">
        <v>6.17</v>
      </c>
      <c r="F158" s="26">
        <f t="shared" si="5"/>
        <v>195.589</v>
      </c>
      <c r="G158" s="2">
        <v>1</v>
      </c>
      <c r="H158" s="18">
        <f t="shared" si="6"/>
        <v>60.63259</v>
      </c>
    </row>
    <row r="159" spans="1:8" x14ac:dyDescent="0.25">
      <c r="A159" s="24">
        <v>1720000005</v>
      </c>
      <c r="B159" s="25" t="s">
        <v>41</v>
      </c>
      <c r="C159" s="45">
        <f>932.3+1346.7+1155.6+77.6+25+38.7+336.7</f>
        <v>3912.5999999999995</v>
      </c>
      <c r="D159" s="24" t="s">
        <v>35</v>
      </c>
      <c r="E159" s="26">
        <v>5.2</v>
      </c>
      <c r="F159" s="26">
        <f t="shared" si="5"/>
        <v>20345.519999999997</v>
      </c>
      <c r="G159" s="2">
        <v>1</v>
      </c>
      <c r="H159" s="18">
        <f t="shared" si="6"/>
        <v>6307.1111999999994</v>
      </c>
    </row>
    <row r="160" spans="1:8" x14ac:dyDescent="0.25">
      <c r="A160" s="24">
        <v>173</v>
      </c>
      <c r="B160" s="25" t="s">
        <v>188</v>
      </c>
      <c r="C160" s="45"/>
      <c r="D160" s="24"/>
      <c r="E160" s="26"/>
      <c r="F160" s="26" t="str">
        <f t="shared" si="5"/>
        <v/>
      </c>
      <c r="G160" s="2">
        <v>1</v>
      </c>
      <c r="H160" s="18"/>
    </row>
    <row r="161" spans="1:8" ht="30" x14ac:dyDescent="0.25">
      <c r="A161" s="24">
        <v>1730000001</v>
      </c>
      <c r="B161" s="25" t="s">
        <v>42</v>
      </c>
      <c r="C161" s="45">
        <v>932.3</v>
      </c>
      <c r="D161" s="24" t="s">
        <v>35</v>
      </c>
      <c r="E161" s="26">
        <v>13</v>
      </c>
      <c r="F161" s="26">
        <f t="shared" si="5"/>
        <v>12119.9</v>
      </c>
      <c r="G161" s="2">
        <v>1</v>
      </c>
      <c r="H161" s="18">
        <f t="shared" si="6"/>
        <v>3757.1689999999999</v>
      </c>
    </row>
    <row r="162" spans="1:8" ht="30" x14ac:dyDescent="0.25">
      <c r="A162" s="24">
        <v>1730000002</v>
      </c>
      <c r="B162" s="25" t="s">
        <v>43</v>
      </c>
      <c r="C162" s="45">
        <v>932.3</v>
      </c>
      <c r="D162" s="24" t="s">
        <v>35</v>
      </c>
      <c r="E162" s="26">
        <v>13</v>
      </c>
      <c r="F162" s="26">
        <f t="shared" si="5"/>
        <v>12119.9</v>
      </c>
      <c r="G162" s="2">
        <v>1</v>
      </c>
      <c r="H162" s="18">
        <f t="shared" si="6"/>
        <v>3757.1689999999999</v>
      </c>
    </row>
    <row r="163" spans="1:8" x14ac:dyDescent="0.25">
      <c r="A163" s="24">
        <v>1730000003</v>
      </c>
      <c r="B163" s="25" t="s">
        <v>44</v>
      </c>
      <c r="C163" s="45">
        <v>25</v>
      </c>
      <c r="D163" s="24" t="s">
        <v>35</v>
      </c>
      <c r="E163" s="26">
        <v>5.28</v>
      </c>
      <c r="F163" s="26">
        <f t="shared" si="5"/>
        <v>132</v>
      </c>
      <c r="G163" s="2">
        <v>1</v>
      </c>
      <c r="H163" s="18">
        <f t="shared" si="6"/>
        <v>40.92</v>
      </c>
    </row>
    <row r="164" spans="1:8" ht="30" x14ac:dyDescent="0.25">
      <c r="A164" s="24">
        <v>1730000004</v>
      </c>
      <c r="B164" s="25" t="s">
        <v>45</v>
      </c>
      <c r="C164" s="45">
        <v>31.7</v>
      </c>
      <c r="D164" s="24" t="s">
        <v>35</v>
      </c>
      <c r="E164" s="26">
        <v>14</v>
      </c>
      <c r="F164" s="26">
        <f t="shared" si="5"/>
        <v>443.8</v>
      </c>
      <c r="G164" s="2">
        <v>1</v>
      </c>
      <c r="H164" s="18">
        <f t="shared" si="6"/>
        <v>137.578</v>
      </c>
    </row>
    <row r="165" spans="1:8" ht="30" x14ac:dyDescent="0.25">
      <c r="A165" s="24">
        <v>1730000005</v>
      </c>
      <c r="B165" s="25" t="s">
        <v>46</v>
      </c>
      <c r="C165" s="45">
        <v>31.7</v>
      </c>
      <c r="D165" s="24" t="s">
        <v>35</v>
      </c>
      <c r="E165" s="26">
        <v>14</v>
      </c>
      <c r="F165" s="26">
        <f t="shared" si="5"/>
        <v>443.8</v>
      </c>
      <c r="G165" s="2">
        <v>1</v>
      </c>
      <c r="H165" s="18">
        <f t="shared" si="6"/>
        <v>137.578</v>
      </c>
    </row>
    <row r="166" spans="1:8" ht="30" x14ac:dyDescent="0.25">
      <c r="A166" s="24">
        <v>1730000006</v>
      </c>
      <c r="B166" s="25" t="s">
        <v>47</v>
      </c>
      <c r="C166" s="45">
        <v>38.700000000000003</v>
      </c>
      <c r="D166" s="24" t="s">
        <v>35</v>
      </c>
      <c r="E166" s="26">
        <v>14</v>
      </c>
      <c r="F166" s="26">
        <f t="shared" si="5"/>
        <v>541.80000000000007</v>
      </c>
      <c r="G166" s="2">
        <v>1</v>
      </c>
      <c r="H166" s="18">
        <f t="shared" si="6"/>
        <v>167.95800000000003</v>
      </c>
    </row>
    <row r="167" spans="1:8" ht="30" x14ac:dyDescent="0.25">
      <c r="A167" s="24">
        <v>1730000007</v>
      </c>
      <c r="B167" s="25" t="s">
        <v>48</v>
      </c>
      <c r="C167" s="45">
        <v>38.700000000000003</v>
      </c>
      <c r="D167" s="24" t="s">
        <v>35</v>
      </c>
      <c r="E167" s="26">
        <v>14</v>
      </c>
      <c r="F167" s="26">
        <f t="shared" si="5"/>
        <v>541.80000000000007</v>
      </c>
      <c r="G167" s="2">
        <v>1</v>
      </c>
      <c r="H167" s="18">
        <f t="shared" si="6"/>
        <v>167.95800000000003</v>
      </c>
    </row>
    <row r="168" spans="1:8" ht="30" x14ac:dyDescent="0.25">
      <c r="A168" s="24">
        <v>1730000008</v>
      </c>
      <c r="B168" s="25" t="s">
        <v>49</v>
      </c>
      <c r="C168" s="45">
        <v>336.7</v>
      </c>
      <c r="D168" s="24" t="s">
        <v>35</v>
      </c>
      <c r="E168" s="26">
        <v>14</v>
      </c>
      <c r="F168" s="26">
        <f t="shared" si="5"/>
        <v>4713.8</v>
      </c>
      <c r="G168" s="2">
        <v>1</v>
      </c>
      <c r="H168" s="18">
        <f t="shared" si="6"/>
        <v>1461.278</v>
      </c>
    </row>
    <row r="169" spans="1:8" ht="30" x14ac:dyDescent="0.25">
      <c r="A169" s="24">
        <v>1730000009</v>
      </c>
      <c r="B169" s="25" t="s">
        <v>50</v>
      </c>
      <c r="C169" s="45">
        <v>336.7</v>
      </c>
      <c r="D169" s="24" t="s">
        <v>35</v>
      </c>
      <c r="E169" s="26">
        <v>14</v>
      </c>
      <c r="F169" s="26">
        <f t="shared" si="5"/>
        <v>4713.8</v>
      </c>
      <c r="G169" s="2">
        <v>1</v>
      </c>
      <c r="H169" s="18">
        <f t="shared" si="6"/>
        <v>1461.278</v>
      </c>
    </row>
    <row r="170" spans="1:8" ht="30" x14ac:dyDescent="0.25">
      <c r="A170" s="24">
        <v>1730000010</v>
      </c>
      <c r="B170" s="25" t="s">
        <v>51</v>
      </c>
      <c r="C170" s="45">
        <v>110.2</v>
      </c>
      <c r="D170" s="24" t="s">
        <v>35</v>
      </c>
      <c r="E170" s="26">
        <v>14</v>
      </c>
      <c r="F170" s="26">
        <f t="shared" si="5"/>
        <v>1542.8</v>
      </c>
      <c r="G170" s="2">
        <v>1</v>
      </c>
      <c r="H170" s="18">
        <f t="shared" si="6"/>
        <v>478.26799999999997</v>
      </c>
    </row>
    <row r="171" spans="1:8" x14ac:dyDescent="0.25">
      <c r="A171" s="24">
        <v>174</v>
      </c>
      <c r="B171" s="25" t="s">
        <v>189</v>
      </c>
      <c r="C171" s="45"/>
      <c r="D171" s="24"/>
      <c r="E171" s="26"/>
      <c r="F171" s="26" t="str">
        <f t="shared" si="5"/>
        <v/>
      </c>
      <c r="G171" s="2">
        <v>1</v>
      </c>
    </row>
    <row r="172" spans="1:8" ht="30" x14ac:dyDescent="0.25">
      <c r="A172" s="24">
        <v>1740000001</v>
      </c>
      <c r="B172" s="25" t="s">
        <v>190</v>
      </c>
      <c r="C172" s="45">
        <v>1346.7</v>
      </c>
      <c r="D172" s="24" t="s">
        <v>35</v>
      </c>
      <c r="E172" s="26">
        <v>28.1</v>
      </c>
      <c r="F172" s="26">
        <f t="shared" si="5"/>
        <v>37842.270000000004</v>
      </c>
      <c r="G172" s="2">
        <v>1</v>
      </c>
    </row>
    <row r="173" spans="1:8" ht="30" x14ac:dyDescent="0.25">
      <c r="A173" s="24">
        <v>1740000002</v>
      </c>
      <c r="B173" s="25" t="s">
        <v>191</v>
      </c>
      <c r="C173" s="45">
        <v>1155.5999999999999</v>
      </c>
      <c r="D173" s="24" t="s">
        <v>35</v>
      </c>
      <c r="E173" s="26">
        <v>26.02</v>
      </c>
      <c r="F173" s="26">
        <f t="shared" si="5"/>
        <v>30068.711999999996</v>
      </c>
      <c r="G173" s="2">
        <v>1</v>
      </c>
    </row>
    <row r="174" spans="1:8" ht="30" x14ac:dyDescent="0.25">
      <c r="A174" s="24">
        <v>1740000003</v>
      </c>
      <c r="B174" s="25" t="s">
        <v>192</v>
      </c>
      <c r="C174" s="45">
        <v>77.599999999999994</v>
      </c>
      <c r="D174" s="24" t="s">
        <v>35</v>
      </c>
      <c r="E174" s="26">
        <v>30.11</v>
      </c>
      <c r="F174" s="26">
        <f t="shared" si="5"/>
        <v>2336.5359999999996</v>
      </c>
      <c r="G174" s="2">
        <v>1</v>
      </c>
    </row>
    <row r="175" spans="1:8" x14ac:dyDescent="0.25">
      <c r="A175" s="24">
        <v>175</v>
      </c>
      <c r="B175" s="25" t="s">
        <v>193</v>
      </c>
      <c r="C175" s="45"/>
      <c r="D175" s="24"/>
      <c r="E175" s="26"/>
      <c r="F175" s="26" t="str">
        <f t="shared" si="5"/>
        <v/>
      </c>
      <c r="G175" s="2">
        <v>1</v>
      </c>
    </row>
    <row r="176" spans="1:8" x14ac:dyDescent="0.25">
      <c r="A176" s="24">
        <v>1750000001</v>
      </c>
      <c r="B176" s="25" t="s">
        <v>52</v>
      </c>
      <c r="C176" s="51">
        <v>219.6</v>
      </c>
      <c r="D176" s="24" t="s">
        <v>11</v>
      </c>
      <c r="E176" s="26">
        <v>22</v>
      </c>
      <c r="F176" s="26">
        <f t="shared" si="5"/>
        <v>4831.2</v>
      </c>
      <c r="G176" s="2">
        <v>1</v>
      </c>
      <c r="H176" s="18">
        <f t="shared" ref="H176:H182" si="7">F176*0.31</f>
        <v>1497.672</v>
      </c>
    </row>
    <row r="177" spans="1:8" x14ac:dyDescent="0.25">
      <c r="A177" s="24">
        <v>1750000002</v>
      </c>
      <c r="B177" s="25" t="s">
        <v>53</v>
      </c>
      <c r="C177" s="51">
        <v>55.2</v>
      </c>
      <c r="D177" s="24" t="s">
        <v>11</v>
      </c>
      <c r="E177" s="26">
        <v>22</v>
      </c>
      <c r="F177" s="26">
        <f t="shared" si="5"/>
        <v>1214.4000000000001</v>
      </c>
      <c r="G177" s="2">
        <v>1</v>
      </c>
      <c r="H177" s="18">
        <f t="shared" si="7"/>
        <v>376.464</v>
      </c>
    </row>
    <row r="178" spans="1:8" x14ac:dyDescent="0.25">
      <c r="A178" s="24">
        <v>1750000003</v>
      </c>
      <c r="B178" s="25" t="s">
        <v>54</v>
      </c>
      <c r="C178" s="51">
        <v>160.9</v>
      </c>
      <c r="D178" s="24" t="s">
        <v>11</v>
      </c>
      <c r="E178" s="26">
        <v>22</v>
      </c>
      <c r="F178" s="26">
        <f t="shared" si="5"/>
        <v>3539.8</v>
      </c>
      <c r="G178" s="2">
        <v>1</v>
      </c>
      <c r="H178" s="18">
        <f t="shared" si="7"/>
        <v>1097.338</v>
      </c>
    </row>
    <row r="179" spans="1:8" x14ac:dyDescent="0.25">
      <c r="A179" s="24">
        <v>1750000004</v>
      </c>
      <c r="B179" s="25" t="s">
        <v>55</v>
      </c>
      <c r="C179" s="51">
        <v>70.2</v>
      </c>
      <c r="D179" s="24" t="s">
        <v>11</v>
      </c>
      <c r="E179" s="26">
        <v>22</v>
      </c>
      <c r="F179" s="26">
        <f t="shared" si="5"/>
        <v>1544.4</v>
      </c>
      <c r="G179" s="2">
        <v>1</v>
      </c>
      <c r="H179" s="18">
        <f t="shared" si="7"/>
        <v>478.76400000000001</v>
      </c>
    </row>
    <row r="180" spans="1:8" x14ac:dyDescent="0.25">
      <c r="A180" s="24">
        <v>1750000005</v>
      </c>
      <c r="B180" s="25" t="s">
        <v>56</v>
      </c>
      <c r="C180" s="51">
        <v>34.5</v>
      </c>
      <c r="D180" s="24" t="s">
        <v>11</v>
      </c>
      <c r="E180" s="26">
        <v>22</v>
      </c>
      <c r="F180" s="26">
        <f t="shared" si="5"/>
        <v>759</v>
      </c>
      <c r="G180" s="2">
        <v>1</v>
      </c>
      <c r="H180" s="18">
        <f t="shared" si="7"/>
        <v>235.29</v>
      </c>
    </row>
    <row r="181" spans="1:8" x14ac:dyDescent="0.25">
      <c r="A181" s="24">
        <v>1750000006</v>
      </c>
      <c r="B181" s="25" t="s">
        <v>57</v>
      </c>
      <c r="C181" s="51">
        <v>23.2</v>
      </c>
      <c r="D181" s="24" t="s">
        <v>11</v>
      </c>
      <c r="E181" s="26">
        <v>18</v>
      </c>
      <c r="F181" s="26">
        <f t="shared" si="5"/>
        <v>417.59999999999997</v>
      </c>
      <c r="G181" s="2">
        <v>1</v>
      </c>
      <c r="H181" s="18">
        <f t="shared" si="7"/>
        <v>129.45599999999999</v>
      </c>
    </row>
    <row r="182" spans="1:8" x14ac:dyDescent="0.25">
      <c r="A182" s="24">
        <v>1750000007</v>
      </c>
      <c r="B182" s="25" t="s">
        <v>58</v>
      </c>
      <c r="C182" s="51">
        <v>383.7</v>
      </c>
      <c r="D182" s="24" t="s">
        <v>11</v>
      </c>
      <c r="E182" s="26">
        <v>18</v>
      </c>
      <c r="F182" s="26">
        <f t="shared" si="5"/>
        <v>6906.5999999999995</v>
      </c>
      <c r="G182" s="2">
        <v>1</v>
      </c>
      <c r="H182" s="18">
        <f t="shared" si="7"/>
        <v>2141.0459999999998</v>
      </c>
    </row>
    <row r="183" spans="1:8" x14ac:dyDescent="0.25">
      <c r="A183" s="24"/>
      <c r="B183" s="12"/>
      <c r="C183" s="47"/>
      <c r="D183" s="35"/>
      <c r="E183" s="36"/>
      <c r="F183" s="36"/>
      <c r="G183" s="2">
        <v>1</v>
      </c>
    </row>
    <row r="184" spans="1:8" x14ac:dyDescent="0.25">
      <c r="A184" s="35"/>
      <c r="B184" s="12"/>
      <c r="C184" s="47"/>
      <c r="D184" s="35"/>
      <c r="E184" s="36"/>
      <c r="F184" s="36"/>
      <c r="G184" s="2">
        <v>1</v>
      </c>
    </row>
    <row r="185" spans="1:8" x14ac:dyDescent="0.25">
      <c r="A185" s="52">
        <v>18</v>
      </c>
      <c r="B185" s="53" t="s">
        <v>194</v>
      </c>
      <c r="C185" s="45"/>
      <c r="D185" s="24"/>
      <c r="E185" s="26"/>
      <c r="F185" s="29">
        <f>SUM(F186:F223)</f>
        <v>69188.842304499994</v>
      </c>
      <c r="G185" s="2">
        <v>1</v>
      </c>
    </row>
    <row r="186" spans="1:8" x14ac:dyDescent="0.25">
      <c r="A186" s="24">
        <v>182</v>
      </c>
      <c r="B186" s="25" t="s">
        <v>195</v>
      </c>
      <c r="C186" s="45"/>
      <c r="D186" s="24"/>
      <c r="E186" s="26"/>
      <c r="F186" s="26" t="str">
        <f t="shared" si="4"/>
        <v/>
      </c>
      <c r="G186" s="2">
        <v>1</v>
      </c>
    </row>
    <row r="187" spans="1:8" x14ac:dyDescent="0.25">
      <c r="A187" s="24">
        <v>1820000001</v>
      </c>
      <c r="B187" s="25" t="s">
        <v>196</v>
      </c>
      <c r="C187" s="45">
        <v>2</v>
      </c>
      <c r="D187" s="24" t="s">
        <v>13</v>
      </c>
      <c r="E187" s="26">
        <v>1780</v>
      </c>
      <c r="F187" s="26">
        <f t="shared" si="4"/>
        <v>3560</v>
      </c>
      <c r="G187" s="2">
        <v>1</v>
      </c>
    </row>
    <row r="188" spans="1:8" x14ac:dyDescent="0.25">
      <c r="A188" s="24">
        <v>1820000002</v>
      </c>
      <c r="B188" s="25" t="s">
        <v>197</v>
      </c>
      <c r="C188" s="45">
        <v>4</v>
      </c>
      <c r="D188" s="24" t="s">
        <v>13</v>
      </c>
      <c r="E188" s="26">
        <v>147</v>
      </c>
      <c r="F188" s="26">
        <f t="shared" si="4"/>
        <v>588</v>
      </c>
      <c r="G188" s="2">
        <v>1</v>
      </c>
    </row>
    <row r="189" spans="1:8" x14ac:dyDescent="0.25">
      <c r="A189" s="24">
        <v>1820000003</v>
      </c>
      <c r="B189" s="25" t="s">
        <v>198</v>
      </c>
      <c r="C189" s="45">
        <v>23</v>
      </c>
      <c r="D189" s="24" t="s">
        <v>13</v>
      </c>
      <c r="E189" s="26">
        <v>168</v>
      </c>
      <c r="F189" s="26">
        <f t="shared" si="4"/>
        <v>3864</v>
      </c>
      <c r="G189" s="2">
        <v>1</v>
      </c>
    </row>
    <row r="190" spans="1:8" x14ac:dyDescent="0.25">
      <c r="A190" s="24">
        <v>1820000004</v>
      </c>
      <c r="B190" s="25" t="s">
        <v>199</v>
      </c>
      <c r="C190" s="45">
        <v>12</v>
      </c>
      <c r="D190" s="24" t="s">
        <v>13</v>
      </c>
      <c r="E190" s="26">
        <v>194</v>
      </c>
      <c r="F190" s="26">
        <f t="shared" si="4"/>
        <v>2328</v>
      </c>
      <c r="G190" s="2">
        <v>1</v>
      </c>
    </row>
    <row r="191" spans="1:8" x14ac:dyDescent="0.25">
      <c r="A191" s="24">
        <v>1820000005</v>
      </c>
      <c r="B191" s="25" t="s">
        <v>200</v>
      </c>
      <c r="C191" s="45">
        <v>3</v>
      </c>
      <c r="D191" s="24" t="s">
        <v>13</v>
      </c>
      <c r="E191" s="26">
        <v>1345</v>
      </c>
      <c r="F191" s="26">
        <f t="shared" si="4"/>
        <v>4035</v>
      </c>
      <c r="G191" s="2">
        <v>1</v>
      </c>
    </row>
    <row r="192" spans="1:8" x14ac:dyDescent="0.25">
      <c r="A192" s="24"/>
      <c r="B192" s="54" t="s">
        <v>201</v>
      </c>
      <c r="C192" s="45"/>
      <c r="D192" s="24"/>
      <c r="E192" s="26"/>
      <c r="F192" s="26" t="str">
        <f t="shared" si="4"/>
        <v/>
      </c>
      <c r="G192" s="2">
        <v>1</v>
      </c>
    </row>
    <row r="193" spans="1:7" x14ac:dyDescent="0.25">
      <c r="A193" s="24">
        <v>1820000006</v>
      </c>
      <c r="B193" s="25" t="s">
        <v>202</v>
      </c>
      <c r="C193" s="45">
        <f>0.3*0.3*0.8*10</f>
        <v>0.72</v>
      </c>
      <c r="D193" s="24" t="s">
        <v>112</v>
      </c>
      <c r="E193" s="26">
        <v>387</v>
      </c>
      <c r="F193" s="26">
        <f t="shared" si="4"/>
        <v>278.64</v>
      </c>
      <c r="G193" s="2">
        <v>1</v>
      </c>
    </row>
    <row r="194" spans="1:7" x14ac:dyDescent="0.25">
      <c r="A194" s="24">
        <v>1820000007</v>
      </c>
      <c r="B194" s="25" t="s">
        <v>203</v>
      </c>
      <c r="C194" s="45">
        <f>10*4</f>
        <v>40</v>
      </c>
      <c r="D194" s="24" t="s">
        <v>13</v>
      </c>
      <c r="E194" s="26">
        <v>22</v>
      </c>
      <c r="F194" s="26">
        <f t="shared" si="4"/>
        <v>880</v>
      </c>
      <c r="G194" s="2">
        <v>1</v>
      </c>
    </row>
    <row r="195" spans="1:7" x14ac:dyDescent="0.25">
      <c r="A195" s="24">
        <v>1820000008</v>
      </c>
      <c r="B195" s="25" t="s">
        <v>204</v>
      </c>
      <c r="C195" s="45">
        <f>(1.681*4+2.745*6)*18.2</f>
        <v>422.13079999999997</v>
      </c>
      <c r="D195" s="24" t="s">
        <v>205</v>
      </c>
      <c r="E195" s="26">
        <v>3.2</v>
      </c>
      <c r="F195" s="26">
        <f t="shared" si="4"/>
        <v>1350.8185599999999</v>
      </c>
      <c r="G195" s="2">
        <v>1</v>
      </c>
    </row>
    <row r="196" spans="1:7" x14ac:dyDescent="0.25">
      <c r="A196" s="24">
        <v>1820000009</v>
      </c>
      <c r="B196" s="25" t="s">
        <v>206</v>
      </c>
      <c r="C196" s="45">
        <f>126*7.5</f>
        <v>945</v>
      </c>
      <c r="D196" s="24" t="s">
        <v>205</v>
      </c>
      <c r="E196" s="26">
        <v>3.2</v>
      </c>
      <c r="F196" s="26">
        <f t="shared" si="4"/>
        <v>3024</v>
      </c>
      <c r="G196" s="2">
        <v>1</v>
      </c>
    </row>
    <row r="197" spans="1:7" x14ac:dyDescent="0.25">
      <c r="A197" s="24">
        <v>1820000010</v>
      </c>
      <c r="B197" s="25" t="s">
        <v>207</v>
      </c>
      <c r="C197" s="45">
        <f>16*4.08*15.1</f>
        <v>985.72799999999995</v>
      </c>
      <c r="D197" s="24" t="s">
        <v>205</v>
      </c>
      <c r="E197" s="26">
        <v>3.2</v>
      </c>
      <c r="F197" s="26">
        <f t="shared" si="4"/>
        <v>3154.3296</v>
      </c>
      <c r="G197" s="2">
        <v>1</v>
      </c>
    </row>
    <row r="198" spans="1:7" x14ac:dyDescent="0.25">
      <c r="A198" s="24">
        <v>1820000011</v>
      </c>
      <c r="B198" s="25" t="s">
        <v>208</v>
      </c>
      <c r="C198" s="45">
        <v>29.6</v>
      </c>
      <c r="D198" s="24" t="s">
        <v>35</v>
      </c>
      <c r="E198" s="26">
        <v>22.1</v>
      </c>
      <c r="F198" s="26">
        <f t="shared" si="4"/>
        <v>654.16000000000008</v>
      </c>
      <c r="G198" s="2">
        <v>1</v>
      </c>
    </row>
    <row r="199" spans="1:7" ht="30" x14ac:dyDescent="0.25">
      <c r="A199" s="24">
        <v>1820000012</v>
      </c>
      <c r="B199" s="25" t="s">
        <v>209</v>
      </c>
      <c r="C199" s="45">
        <v>1</v>
      </c>
      <c r="D199" s="24" t="s">
        <v>13</v>
      </c>
      <c r="E199" s="26">
        <v>702</v>
      </c>
      <c r="F199" s="26">
        <f t="shared" si="4"/>
        <v>702</v>
      </c>
      <c r="G199" s="2">
        <v>1</v>
      </c>
    </row>
    <row r="200" spans="1:7" x14ac:dyDescent="0.25">
      <c r="A200" s="24">
        <v>1820000013</v>
      </c>
      <c r="B200" s="25" t="s">
        <v>210</v>
      </c>
      <c r="C200" s="45">
        <v>40.17</v>
      </c>
      <c r="D200" s="24" t="s">
        <v>35</v>
      </c>
      <c r="E200" s="26">
        <v>17.2</v>
      </c>
      <c r="F200" s="26">
        <f t="shared" si="4"/>
        <v>690.92399999999998</v>
      </c>
      <c r="G200" s="2">
        <v>1</v>
      </c>
    </row>
    <row r="201" spans="1:7" x14ac:dyDescent="0.25">
      <c r="A201" s="24">
        <v>1820000014</v>
      </c>
      <c r="B201" s="25" t="s">
        <v>211</v>
      </c>
      <c r="C201" s="45">
        <v>40.17</v>
      </c>
      <c r="D201" s="24" t="s">
        <v>35</v>
      </c>
      <c r="E201" s="26">
        <v>4</v>
      </c>
      <c r="F201" s="26">
        <f t="shared" si="4"/>
        <v>160.68</v>
      </c>
      <c r="G201" s="2">
        <v>1</v>
      </c>
    </row>
    <row r="202" spans="1:7" x14ac:dyDescent="0.25">
      <c r="A202" s="24">
        <v>1820000015</v>
      </c>
      <c r="B202" s="25" t="s">
        <v>212</v>
      </c>
      <c r="C202" s="45">
        <f>40.17-36.11</f>
        <v>4.0600000000000023</v>
      </c>
      <c r="D202" s="24" t="s">
        <v>35</v>
      </c>
      <c r="E202" s="26">
        <v>8.14</v>
      </c>
      <c r="F202" s="26">
        <f t="shared" si="4"/>
        <v>33.048400000000022</v>
      </c>
      <c r="G202" s="2">
        <v>1</v>
      </c>
    </row>
    <row r="203" spans="1:7" x14ac:dyDescent="0.25">
      <c r="A203" s="24">
        <v>1820000016</v>
      </c>
      <c r="B203" s="25" t="s">
        <v>213</v>
      </c>
      <c r="C203" s="45">
        <v>40.17</v>
      </c>
      <c r="D203" s="24" t="s">
        <v>35</v>
      </c>
      <c r="E203" s="26">
        <v>22.1</v>
      </c>
      <c r="F203" s="26">
        <f t="shared" si="4"/>
        <v>887.75700000000006</v>
      </c>
      <c r="G203" s="2">
        <v>1</v>
      </c>
    </row>
    <row r="204" spans="1:7" x14ac:dyDescent="0.25">
      <c r="A204" s="24">
        <v>1820000017</v>
      </c>
      <c r="B204" s="25" t="s">
        <v>214</v>
      </c>
      <c r="C204" s="45">
        <f>4.15*9.68</f>
        <v>40.172000000000004</v>
      </c>
      <c r="D204" s="24" t="s">
        <v>35</v>
      </c>
      <c r="E204" s="26">
        <v>6.87</v>
      </c>
      <c r="F204" s="26">
        <f t="shared" si="4"/>
        <v>275.98164000000003</v>
      </c>
      <c r="G204" s="2">
        <v>1</v>
      </c>
    </row>
    <row r="205" spans="1:7" x14ac:dyDescent="0.25">
      <c r="A205" s="24">
        <v>1820000018</v>
      </c>
      <c r="B205" s="25" t="s">
        <v>215</v>
      </c>
      <c r="C205" s="45">
        <f>4.15*9.68</f>
        <v>40.172000000000004</v>
      </c>
      <c r="D205" s="24" t="s">
        <v>35</v>
      </c>
      <c r="E205" s="26">
        <v>12.45</v>
      </c>
      <c r="F205" s="26">
        <f t="shared" si="4"/>
        <v>500.14140000000003</v>
      </c>
      <c r="G205" s="2">
        <v>1</v>
      </c>
    </row>
    <row r="206" spans="1:7" ht="30" x14ac:dyDescent="0.25">
      <c r="A206" s="24">
        <v>1820000019</v>
      </c>
      <c r="B206" s="25" t="s">
        <v>216</v>
      </c>
      <c r="C206" s="45">
        <f>4.15*9.68</f>
        <v>40.172000000000004</v>
      </c>
      <c r="D206" s="24" t="s">
        <v>35</v>
      </c>
      <c r="E206" s="26">
        <v>6.1</v>
      </c>
      <c r="F206" s="26">
        <f t="shared" si="4"/>
        <v>245.04920000000001</v>
      </c>
      <c r="G206" s="2">
        <v>1</v>
      </c>
    </row>
    <row r="207" spans="1:7" x14ac:dyDescent="0.25">
      <c r="A207" s="24">
        <v>1820000020</v>
      </c>
      <c r="B207" s="25" t="s">
        <v>217</v>
      </c>
      <c r="C207" s="45">
        <v>36.11</v>
      </c>
      <c r="D207" s="24" t="s">
        <v>35</v>
      </c>
      <c r="E207" s="26">
        <v>5.63</v>
      </c>
      <c r="F207" s="26">
        <f t="shared" si="4"/>
        <v>203.29929999999999</v>
      </c>
      <c r="G207" s="2">
        <v>1</v>
      </c>
    </row>
    <row r="208" spans="1:7" x14ac:dyDescent="0.25">
      <c r="A208" s="24">
        <v>1820000021</v>
      </c>
      <c r="B208" s="25" t="s">
        <v>218</v>
      </c>
      <c r="C208" s="45">
        <f>3.73*9.68</f>
        <v>36.106400000000001</v>
      </c>
      <c r="D208" s="24" t="s">
        <v>35</v>
      </c>
      <c r="E208" s="26">
        <v>36.78</v>
      </c>
      <c r="F208" s="26">
        <f t="shared" si="4"/>
        <v>1327.9933920000001</v>
      </c>
      <c r="G208" s="2">
        <v>1</v>
      </c>
    </row>
    <row r="209" spans="1:7" x14ac:dyDescent="0.25">
      <c r="A209" s="24">
        <v>1820000022</v>
      </c>
      <c r="B209" s="25" t="s">
        <v>219</v>
      </c>
      <c r="C209" s="45">
        <v>1</v>
      </c>
      <c r="D209" s="24" t="s">
        <v>29</v>
      </c>
      <c r="E209" s="26">
        <v>345</v>
      </c>
      <c r="F209" s="26">
        <f t="shared" si="4"/>
        <v>345</v>
      </c>
      <c r="G209" s="2">
        <v>1</v>
      </c>
    </row>
    <row r="210" spans="1:7" x14ac:dyDescent="0.25">
      <c r="A210" s="24"/>
      <c r="B210" s="54" t="s">
        <v>220</v>
      </c>
      <c r="C210" s="45"/>
      <c r="D210" s="24"/>
      <c r="E210" s="26"/>
      <c r="F210" s="26" t="str">
        <f t="shared" si="4"/>
        <v/>
      </c>
      <c r="G210" s="2">
        <v>1</v>
      </c>
    </row>
    <row r="211" spans="1:7" x14ac:dyDescent="0.25">
      <c r="A211" s="24">
        <v>1820000023</v>
      </c>
      <c r="B211" s="25" t="s">
        <v>221</v>
      </c>
      <c r="C211" s="45">
        <f>11*0.25*0.25*0.925</f>
        <v>0.63593750000000004</v>
      </c>
      <c r="D211" s="24" t="s">
        <v>112</v>
      </c>
      <c r="E211" s="26">
        <v>387</v>
      </c>
      <c r="F211" s="26">
        <f t="shared" si="4"/>
        <v>246.10781250000002</v>
      </c>
      <c r="G211" s="2">
        <v>1</v>
      </c>
    </row>
    <row r="212" spans="1:7" x14ac:dyDescent="0.25">
      <c r="A212" s="24">
        <v>1820000024</v>
      </c>
      <c r="B212" s="25" t="s">
        <v>203</v>
      </c>
      <c r="C212" s="45">
        <f>11*4</f>
        <v>44</v>
      </c>
      <c r="D212" s="24" t="s">
        <v>13</v>
      </c>
      <c r="E212" s="26">
        <v>22</v>
      </c>
      <c r="F212" s="26">
        <f t="shared" si="4"/>
        <v>968</v>
      </c>
      <c r="G212" s="2">
        <v>1</v>
      </c>
    </row>
    <row r="213" spans="1:7" x14ac:dyDescent="0.25">
      <c r="A213" s="24">
        <v>1820000025</v>
      </c>
      <c r="B213" s="25" t="s">
        <v>222</v>
      </c>
      <c r="C213" s="45">
        <f>1.8*11*13.1</f>
        <v>259.38</v>
      </c>
      <c r="D213" s="24" t="s">
        <v>205</v>
      </c>
      <c r="E213" s="26">
        <v>3.2</v>
      </c>
      <c r="F213" s="26">
        <f t="shared" si="4"/>
        <v>830.01600000000008</v>
      </c>
      <c r="G213" s="2">
        <v>1</v>
      </c>
    </row>
    <row r="214" spans="1:7" x14ac:dyDescent="0.25">
      <c r="A214" s="24">
        <v>1820000026</v>
      </c>
      <c r="B214" s="25" t="s">
        <v>223</v>
      </c>
      <c r="C214" s="45">
        <f>51.5*7.12</f>
        <v>366.68</v>
      </c>
      <c r="D214" s="24" t="s">
        <v>205</v>
      </c>
      <c r="E214" s="26">
        <v>3.2</v>
      </c>
      <c r="F214" s="26">
        <f t="shared" si="4"/>
        <v>1173.376</v>
      </c>
      <c r="G214" s="2">
        <v>1</v>
      </c>
    </row>
    <row r="215" spans="1:7" ht="30" x14ac:dyDescent="0.25">
      <c r="A215" s="24">
        <v>1820000027</v>
      </c>
      <c r="B215" s="25" t="s">
        <v>224</v>
      </c>
      <c r="C215" s="45">
        <v>2</v>
      </c>
      <c r="D215" s="24" t="s">
        <v>13</v>
      </c>
      <c r="E215" s="26">
        <v>898</v>
      </c>
      <c r="F215" s="26">
        <f t="shared" si="4"/>
        <v>1796</v>
      </c>
      <c r="G215" s="2">
        <v>1</v>
      </c>
    </row>
    <row r="216" spans="1:7" ht="30" x14ac:dyDescent="0.25">
      <c r="A216" s="24">
        <v>1820000028</v>
      </c>
      <c r="B216" s="25" t="s">
        <v>225</v>
      </c>
      <c r="C216" s="45">
        <f>31.5+8.1</f>
        <v>39.6</v>
      </c>
      <c r="D216" s="24" t="s">
        <v>35</v>
      </c>
      <c r="E216" s="26">
        <v>41.2</v>
      </c>
      <c r="F216" s="26">
        <f t="shared" si="4"/>
        <v>1631.5200000000002</v>
      </c>
      <c r="G216" s="2">
        <v>1</v>
      </c>
    </row>
    <row r="217" spans="1:7" x14ac:dyDescent="0.25">
      <c r="A217" s="24">
        <v>185</v>
      </c>
      <c r="B217" s="25" t="s">
        <v>226</v>
      </c>
      <c r="C217" s="45"/>
      <c r="D217" s="24"/>
      <c r="E217" s="26"/>
      <c r="F217" s="26" t="str">
        <f t="shared" si="4"/>
        <v/>
      </c>
      <c r="G217" s="2">
        <v>1</v>
      </c>
    </row>
    <row r="218" spans="1:7" x14ac:dyDescent="0.25">
      <c r="A218" s="24">
        <v>1850000001</v>
      </c>
      <c r="B218" s="25" t="s">
        <v>227</v>
      </c>
      <c r="C218" s="45">
        <v>322</v>
      </c>
      <c r="D218" s="24" t="s">
        <v>11</v>
      </c>
      <c r="E218" s="26">
        <v>4</v>
      </c>
      <c r="F218" s="26">
        <f t="shared" si="4"/>
        <v>1288</v>
      </c>
      <c r="G218" s="2">
        <v>1</v>
      </c>
    </row>
    <row r="219" spans="1:7" x14ac:dyDescent="0.25">
      <c r="A219" s="24">
        <v>1850000002</v>
      </c>
      <c r="B219" s="25" t="s">
        <v>228</v>
      </c>
      <c r="C219" s="45">
        <v>10</v>
      </c>
      <c r="D219" s="24" t="s">
        <v>13</v>
      </c>
      <c r="E219" s="26">
        <v>110</v>
      </c>
      <c r="F219" s="26">
        <f t="shared" si="4"/>
        <v>1100</v>
      </c>
      <c r="G219" s="2">
        <v>1</v>
      </c>
    </row>
    <row r="220" spans="1:7" x14ac:dyDescent="0.25">
      <c r="A220" s="24">
        <v>1850000003</v>
      </c>
      <c r="B220" s="25" t="s">
        <v>229</v>
      </c>
      <c r="C220" s="45">
        <v>7</v>
      </c>
      <c r="D220" s="24" t="s">
        <v>13</v>
      </c>
      <c r="E220" s="26">
        <v>189</v>
      </c>
      <c r="F220" s="26">
        <f t="shared" si="4"/>
        <v>1323</v>
      </c>
      <c r="G220" s="2">
        <v>1</v>
      </c>
    </row>
    <row r="221" spans="1:7" x14ac:dyDescent="0.25">
      <c r="A221" s="24">
        <v>1850000004</v>
      </c>
      <c r="B221" s="25" t="s">
        <v>230</v>
      </c>
      <c r="C221" s="45">
        <v>1</v>
      </c>
      <c r="D221" s="24" t="s">
        <v>13</v>
      </c>
      <c r="E221" s="26">
        <v>26140</v>
      </c>
      <c r="F221" s="26">
        <f t="shared" si="4"/>
        <v>26140</v>
      </c>
      <c r="G221" s="2">
        <v>1</v>
      </c>
    </row>
    <row r="222" spans="1:7" x14ac:dyDescent="0.25">
      <c r="A222" s="24">
        <v>1850000005</v>
      </c>
      <c r="B222" s="25" t="s">
        <v>231</v>
      </c>
      <c r="C222" s="45">
        <v>4</v>
      </c>
      <c r="D222" s="24" t="s">
        <v>13</v>
      </c>
      <c r="E222" s="26">
        <v>514</v>
      </c>
      <c r="F222" s="26">
        <f t="shared" si="4"/>
        <v>2056</v>
      </c>
      <c r="G222" s="2">
        <v>1</v>
      </c>
    </row>
    <row r="223" spans="1:7" x14ac:dyDescent="0.25">
      <c r="A223" s="24">
        <v>1850000006</v>
      </c>
      <c r="B223" s="25" t="s">
        <v>232</v>
      </c>
      <c r="C223" s="45">
        <v>4</v>
      </c>
      <c r="D223" s="24" t="s">
        <v>13</v>
      </c>
      <c r="E223" s="26">
        <v>387</v>
      </c>
      <c r="F223" s="26">
        <f t="shared" si="4"/>
        <v>1548</v>
      </c>
      <c r="G223" s="2">
        <v>1</v>
      </c>
    </row>
    <row r="224" spans="1:7" ht="16.149999999999999" customHeight="1" x14ac:dyDescent="0.25">
      <c r="A224" s="35"/>
      <c r="B224" s="12"/>
      <c r="C224" s="46"/>
      <c r="D224" s="35"/>
      <c r="E224" s="36"/>
      <c r="F224" s="36"/>
      <c r="G224" s="2">
        <v>1</v>
      </c>
    </row>
    <row r="225" spans="1:7" x14ac:dyDescent="0.25">
      <c r="A225" s="11"/>
      <c r="B225" s="12"/>
      <c r="C225" s="43"/>
      <c r="D225" s="11"/>
      <c r="E225" s="13"/>
      <c r="F225" s="13" t="str">
        <f t="shared" si="4"/>
        <v/>
      </c>
      <c r="G225" s="2">
        <v>1</v>
      </c>
    </row>
    <row r="226" spans="1:7" x14ac:dyDescent="0.25">
      <c r="A226" s="98">
        <v>2</v>
      </c>
      <c r="B226" s="99" t="s">
        <v>233</v>
      </c>
      <c r="C226" s="100"/>
      <c r="D226" s="98"/>
      <c r="E226" s="101"/>
      <c r="F226" s="102">
        <f>SUM(F227:F260)/2</f>
        <v>34044.3747</v>
      </c>
      <c r="G226" s="2">
        <v>1</v>
      </c>
    </row>
    <row r="227" spans="1:7" x14ac:dyDescent="0.25">
      <c r="A227" s="24"/>
      <c r="B227" s="25"/>
      <c r="C227" s="45"/>
      <c r="D227" s="24"/>
      <c r="E227" s="26"/>
      <c r="F227" s="26" t="str">
        <f t="shared" si="4"/>
        <v/>
      </c>
      <c r="G227" s="2">
        <v>1</v>
      </c>
    </row>
    <row r="228" spans="1:7" x14ac:dyDescent="0.25">
      <c r="A228" s="24"/>
      <c r="B228" s="25"/>
      <c r="C228" s="45"/>
      <c r="D228" s="24"/>
      <c r="E228" s="26"/>
      <c r="F228" s="26" t="str">
        <f t="shared" si="4"/>
        <v/>
      </c>
      <c r="G228" s="2">
        <v>1</v>
      </c>
    </row>
    <row r="229" spans="1:7" x14ac:dyDescent="0.25">
      <c r="A229" s="27">
        <v>21</v>
      </c>
      <c r="B229" s="34" t="s">
        <v>234</v>
      </c>
      <c r="C229" s="44"/>
      <c r="D229" s="27"/>
      <c r="E229" s="28"/>
      <c r="F229" s="29">
        <f>SUM(F230:F247)</f>
        <v>16365.480699999998</v>
      </c>
      <c r="G229" s="2">
        <v>1</v>
      </c>
    </row>
    <row r="230" spans="1:7" x14ac:dyDescent="0.25">
      <c r="A230" s="24">
        <v>211</v>
      </c>
      <c r="B230" s="25" t="s">
        <v>235</v>
      </c>
      <c r="C230" s="45"/>
      <c r="D230" s="24"/>
      <c r="E230" s="26"/>
      <c r="F230" s="26" t="str">
        <f t="shared" si="4"/>
        <v/>
      </c>
      <c r="G230" s="2">
        <v>1</v>
      </c>
    </row>
    <row r="231" spans="1:7" x14ac:dyDescent="0.25">
      <c r="A231" s="24">
        <v>2110000001</v>
      </c>
      <c r="B231" s="25" t="s">
        <v>236</v>
      </c>
      <c r="C231" s="45">
        <f>(1.8+3.9+4.5+9.88)*0.27</f>
        <v>5.4215999999999998</v>
      </c>
      <c r="D231" s="24" t="s">
        <v>112</v>
      </c>
      <c r="E231" s="26">
        <v>42</v>
      </c>
      <c r="F231" s="26">
        <f t="shared" si="4"/>
        <v>227.7072</v>
      </c>
      <c r="G231" s="2">
        <v>1</v>
      </c>
    </row>
    <row r="232" spans="1:7" x14ac:dyDescent="0.25">
      <c r="A232" s="24">
        <v>212</v>
      </c>
      <c r="B232" s="25" t="s">
        <v>237</v>
      </c>
      <c r="C232" s="45"/>
      <c r="D232" s="24"/>
      <c r="E232" s="26"/>
      <c r="F232" s="26" t="str">
        <f t="shared" si="4"/>
        <v/>
      </c>
      <c r="G232" s="2">
        <v>1</v>
      </c>
    </row>
    <row r="233" spans="1:7" x14ac:dyDescent="0.25">
      <c r="A233" s="24">
        <v>2120000001</v>
      </c>
      <c r="B233" s="25" t="s">
        <v>238</v>
      </c>
      <c r="C233" s="45">
        <f>5.4+4.48</f>
        <v>9.8800000000000008</v>
      </c>
      <c r="D233" s="24" t="s">
        <v>35</v>
      </c>
      <c r="E233" s="26">
        <v>61.2</v>
      </c>
      <c r="F233" s="26">
        <f t="shared" si="4"/>
        <v>604.65600000000006</v>
      </c>
      <c r="G233" s="2">
        <v>1</v>
      </c>
    </row>
    <row r="234" spans="1:7" x14ac:dyDescent="0.25">
      <c r="A234" s="24">
        <v>2120000002</v>
      </c>
      <c r="B234" s="25" t="s">
        <v>239</v>
      </c>
      <c r="C234" s="45">
        <f>9.88</f>
        <v>9.8800000000000008</v>
      </c>
      <c r="D234" s="24" t="s">
        <v>35</v>
      </c>
      <c r="E234" s="26">
        <v>17.100000000000001</v>
      </c>
      <c r="F234" s="26">
        <f t="shared" si="4"/>
        <v>168.94800000000004</v>
      </c>
      <c r="G234" s="2">
        <v>1</v>
      </c>
    </row>
    <row r="235" spans="1:7" x14ac:dyDescent="0.25">
      <c r="A235" s="24">
        <v>2120000003</v>
      </c>
      <c r="B235" s="25" t="s">
        <v>240</v>
      </c>
      <c r="C235" s="45">
        <f>1.8*0.2</f>
        <v>0.36000000000000004</v>
      </c>
      <c r="D235" s="24" t="s">
        <v>112</v>
      </c>
      <c r="E235" s="26">
        <v>374</v>
      </c>
      <c r="F235" s="26">
        <f t="shared" si="4"/>
        <v>134.64000000000001</v>
      </c>
      <c r="G235" s="2">
        <v>1</v>
      </c>
    </row>
    <row r="236" spans="1:7" x14ac:dyDescent="0.25">
      <c r="A236" s="24">
        <v>2120000004</v>
      </c>
      <c r="B236" s="25" t="s">
        <v>241</v>
      </c>
      <c r="C236" s="45">
        <f>3.9*0.2</f>
        <v>0.78</v>
      </c>
      <c r="D236" s="24" t="s">
        <v>112</v>
      </c>
      <c r="E236" s="26">
        <v>374</v>
      </c>
      <c r="F236" s="26">
        <f t="shared" si="4"/>
        <v>291.72000000000003</v>
      </c>
      <c r="G236" s="2">
        <v>1</v>
      </c>
    </row>
    <row r="237" spans="1:7" x14ac:dyDescent="0.25">
      <c r="A237" s="24">
        <v>2120000005</v>
      </c>
      <c r="B237" s="25" t="s">
        <v>242</v>
      </c>
      <c r="C237" s="45">
        <f>4.5*0.2</f>
        <v>0.9</v>
      </c>
      <c r="D237" s="24" t="s">
        <v>112</v>
      </c>
      <c r="E237" s="26">
        <v>374</v>
      </c>
      <c r="F237" s="26">
        <f t="shared" si="4"/>
        <v>336.6</v>
      </c>
      <c r="G237" s="2">
        <v>1</v>
      </c>
    </row>
    <row r="238" spans="1:7" x14ac:dyDescent="0.25">
      <c r="A238" s="24">
        <v>214</v>
      </c>
      <c r="B238" s="25" t="s">
        <v>243</v>
      </c>
      <c r="C238" s="45"/>
      <c r="D238" s="24"/>
      <c r="E238" s="26"/>
      <c r="F238" s="26" t="str">
        <f t="shared" si="4"/>
        <v/>
      </c>
      <c r="G238" s="2">
        <v>1</v>
      </c>
    </row>
    <row r="239" spans="1:7" ht="30" x14ac:dyDescent="0.25">
      <c r="A239" s="24">
        <v>2140000001</v>
      </c>
      <c r="B239" s="25" t="s">
        <v>244</v>
      </c>
      <c r="C239" s="45">
        <v>8.4</v>
      </c>
      <c r="D239" s="24" t="s">
        <v>35</v>
      </c>
      <c r="E239" s="26">
        <v>51.2</v>
      </c>
      <c r="F239" s="26">
        <f t="shared" si="4"/>
        <v>430.08000000000004</v>
      </c>
      <c r="G239" s="2">
        <v>1</v>
      </c>
    </row>
    <row r="240" spans="1:7" x14ac:dyDescent="0.25">
      <c r="A240" s="24">
        <v>217</v>
      </c>
      <c r="B240" s="25" t="s">
        <v>245</v>
      </c>
      <c r="C240" s="45"/>
      <c r="D240" s="24"/>
      <c r="E240" s="26"/>
      <c r="F240" s="26" t="str">
        <f t="shared" si="4"/>
        <v/>
      </c>
      <c r="G240" s="2">
        <v>1</v>
      </c>
    </row>
    <row r="241" spans="1:7" x14ac:dyDescent="0.25">
      <c r="A241" s="24">
        <v>2170000001</v>
      </c>
      <c r="B241" s="25" t="s">
        <v>246</v>
      </c>
      <c r="C241" s="45">
        <v>9.8800000000000008</v>
      </c>
      <c r="D241" s="24" t="s">
        <v>35</v>
      </c>
      <c r="E241" s="26">
        <v>16</v>
      </c>
      <c r="F241" s="26">
        <f t="shared" si="4"/>
        <v>158.08000000000001</v>
      </c>
      <c r="G241" s="2">
        <v>1</v>
      </c>
    </row>
    <row r="242" spans="1:7" x14ac:dyDescent="0.25">
      <c r="A242" s="24">
        <v>2170000002</v>
      </c>
      <c r="B242" s="25" t="s">
        <v>247</v>
      </c>
      <c r="C242" s="45">
        <v>132.15</v>
      </c>
      <c r="D242" s="24" t="s">
        <v>35</v>
      </c>
      <c r="E242" s="26">
        <v>26.47</v>
      </c>
      <c r="F242" s="26">
        <f t="shared" si="4"/>
        <v>3498.0104999999999</v>
      </c>
      <c r="G242" s="2">
        <v>1</v>
      </c>
    </row>
    <row r="243" spans="1:7" x14ac:dyDescent="0.25">
      <c r="A243" s="24">
        <v>2170000003</v>
      </c>
      <c r="B243" s="25" t="s">
        <v>248</v>
      </c>
      <c r="C243" s="45">
        <v>123.8</v>
      </c>
      <c r="D243" s="24" t="s">
        <v>35</v>
      </c>
      <c r="E243" s="26">
        <v>18.63</v>
      </c>
      <c r="F243" s="26">
        <f t="shared" si="4"/>
        <v>2306.3939999999998</v>
      </c>
      <c r="G243" s="2">
        <v>1</v>
      </c>
    </row>
    <row r="244" spans="1:7" x14ac:dyDescent="0.25">
      <c r="A244" s="24">
        <v>2170000004</v>
      </c>
      <c r="B244" s="25" t="s">
        <v>249</v>
      </c>
      <c r="C244" s="45">
        <f>106.3+132.15</f>
        <v>238.45</v>
      </c>
      <c r="D244" s="24" t="s">
        <v>35</v>
      </c>
      <c r="E244" s="26">
        <v>12.1</v>
      </c>
      <c r="F244" s="26">
        <f t="shared" si="4"/>
        <v>2885.2449999999999</v>
      </c>
      <c r="G244" s="2">
        <v>1</v>
      </c>
    </row>
    <row r="245" spans="1:7" ht="30" x14ac:dyDescent="0.25">
      <c r="A245" s="24">
        <v>2170000005</v>
      </c>
      <c r="B245" s="25" t="s">
        <v>250</v>
      </c>
      <c r="C245" s="45">
        <v>123.8</v>
      </c>
      <c r="D245" s="24" t="s">
        <v>35</v>
      </c>
      <c r="E245" s="26">
        <v>15</v>
      </c>
      <c r="F245" s="26">
        <f t="shared" si="4"/>
        <v>1857</v>
      </c>
      <c r="G245" s="2">
        <v>1</v>
      </c>
    </row>
    <row r="246" spans="1:7" x14ac:dyDescent="0.25">
      <c r="A246" s="24">
        <v>2170000006</v>
      </c>
      <c r="B246" s="25" t="s">
        <v>251</v>
      </c>
      <c r="C246" s="45">
        <v>123.8</v>
      </c>
      <c r="D246" s="24" t="s">
        <v>35</v>
      </c>
      <c r="E246" s="26">
        <v>28</v>
      </c>
      <c r="F246" s="26">
        <f t="shared" si="4"/>
        <v>3466.4</v>
      </c>
      <c r="G246" s="2">
        <v>1</v>
      </c>
    </row>
    <row r="247" spans="1:7" x14ac:dyDescent="0.25">
      <c r="A247" s="24"/>
      <c r="B247" s="25"/>
      <c r="C247" s="45"/>
      <c r="D247" s="24"/>
      <c r="E247" s="26"/>
      <c r="F247" s="26"/>
      <c r="G247" s="2">
        <v>1</v>
      </c>
    </row>
    <row r="248" spans="1:7" x14ac:dyDescent="0.25">
      <c r="A248" s="24"/>
      <c r="B248" s="25"/>
      <c r="C248" s="45"/>
      <c r="D248" s="24"/>
      <c r="E248" s="26"/>
      <c r="F248" s="26" t="str">
        <f t="shared" si="4"/>
        <v/>
      </c>
      <c r="G248" s="2">
        <v>1</v>
      </c>
    </row>
    <row r="249" spans="1:7" x14ac:dyDescent="0.25">
      <c r="A249" s="27">
        <v>23</v>
      </c>
      <c r="B249" s="34" t="s">
        <v>252</v>
      </c>
      <c r="C249" s="44"/>
      <c r="D249" s="27"/>
      <c r="E249" s="28"/>
      <c r="F249" s="29">
        <f>SUM(F250:F258)</f>
        <v>17678.894</v>
      </c>
      <c r="G249" s="2">
        <v>1</v>
      </c>
    </row>
    <row r="250" spans="1:7" x14ac:dyDescent="0.25">
      <c r="A250" s="24">
        <v>231</v>
      </c>
      <c r="B250" s="25" t="s">
        <v>253</v>
      </c>
      <c r="C250" s="45"/>
      <c r="D250" s="24"/>
      <c r="E250" s="26"/>
      <c r="F250" s="26" t="str">
        <f t="shared" si="4"/>
        <v/>
      </c>
      <c r="G250" s="2">
        <v>1</v>
      </c>
    </row>
    <row r="251" spans="1:7" x14ac:dyDescent="0.25">
      <c r="A251" s="24">
        <v>2310000001</v>
      </c>
      <c r="B251" s="25" t="s">
        <v>254</v>
      </c>
      <c r="C251" s="45">
        <f>164.7*0.05</f>
        <v>8.2349999999999994</v>
      </c>
      <c r="D251" s="24" t="s">
        <v>112</v>
      </c>
      <c r="E251" s="26">
        <v>42</v>
      </c>
      <c r="F251" s="26">
        <f t="shared" si="4"/>
        <v>345.87</v>
      </c>
      <c r="G251" s="2">
        <v>1</v>
      </c>
    </row>
    <row r="252" spans="1:7" x14ac:dyDescent="0.25">
      <c r="A252" s="24">
        <v>2310000002</v>
      </c>
      <c r="B252" s="25" t="s">
        <v>255</v>
      </c>
      <c r="C252" s="45">
        <f>164.7*0.15</f>
        <v>24.704999999999998</v>
      </c>
      <c r="D252" s="24" t="s">
        <v>112</v>
      </c>
      <c r="E252" s="26">
        <v>42</v>
      </c>
      <c r="F252" s="26">
        <f t="shared" si="4"/>
        <v>1037.6099999999999</v>
      </c>
      <c r="G252" s="2">
        <v>1</v>
      </c>
    </row>
    <row r="253" spans="1:7" x14ac:dyDescent="0.25">
      <c r="A253" s="24">
        <v>232</v>
      </c>
      <c r="B253" s="25" t="s">
        <v>237</v>
      </c>
      <c r="C253" s="45"/>
      <c r="D253" s="24"/>
      <c r="E253" s="26"/>
      <c r="F253" s="26" t="str">
        <f t="shared" si="4"/>
        <v/>
      </c>
      <c r="G253" s="2">
        <v>1</v>
      </c>
    </row>
    <row r="254" spans="1:7" ht="45" x14ac:dyDescent="0.25">
      <c r="A254" s="24">
        <v>2320000001</v>
      </c>
      <c r="B254" s="25" t="s">
        <v>256</v>
      </c>
      <c r="C254" s="45">
        <f>1324.7-23.1</f>
        <v>1301.6000000000001</v>
      </c>
      <c r="D254" s="24" t="s">
        <v>35</v>
      </c>
      <c r="E254" s="26">
        <v>7</v>
      </c>
      <c r="F254" s="26">
        <f t="shared" si="4"/>
        <v>9111.2000000000007</v>
      </c>
      <c r="G254" s="2">
        <v>1</v>
      </c>
    </row>
    <row r="255" spans="1:7" x14ac:dyDescent="0.25">
      <c r="A255" s="24">
        <v>2320000002</v>
      </c>
      <c r="B255" s="25" t="s">
        <v>257</v>
      </c>
      <c r="C255" s="45">
        <f>139.5+25.2</f>
        <v>164.7</v>
      </c>
      <c r="D255" s="24" t="s">
        <v>35</v>
      </c>
      <c r="E255" s="26">
        <v>24.1</v>
      </c>
      <c r="F255" s="26">
        <f t="shared" si="4"/>
        <v>3969.27</v>
      </c>
      <c r="G255" s="2">
        <v>1</v>
      </c>
    </row>
    <row r="256" spans="1:7" x14ac:dyDescent="0.25">
      <c r="A256" s="24">
        <v>236</v>
      </c>
      <c r="B256" s="25" t="s">
        <v>245</v>
      </c>
      <c r="C256" s="45"/>
      <c r="D256" s="24"/>
      <c r="E256" s="26"/>
      <c r="F256" s="26" t="str">
        <f t="shared" si="4"/>
        <v/>
      </c>
      <c r="G256" s="2">
        <v>1</v>
      </c>
    </row>
    <row r="257" spans="1:7" x14ac:dyDescent="0.25">
      <c r="A257" s="24">
        <v>2360000002</v>
      </c>
      <c r="B257" s="25" t="s">
        <v>258</v>
      </c>
      <c r="C257" s="45">
        <v>164.7</v>
      </c>
      <c r="D257" s="24" t="s">
        <v>35</v>
      </c>
      <c r="E257" s="26">
        <v>0.89</v>
      </c>
      <c r="F257" s="26">
        <f t="shared" si="4"/>
        <v>146.583</v>
      </c>
      <c r="G257" s="2">
        <v>1</v>
      </c>
    </row>
    <row r="258" spans="1:7" x14ac:dyDescent="0.25">
      <c r="A258" s="24">
        <v>2360000003</v>
      </c>
      <c r="B258" s="25" t="s">
        <v>259</v>
      </c>
      <c r="C258" s="45">
        <v>164.7</v>
      </c>
      <c r="D258" s="24" t="s">
        <v>35</v>
      </c>
      <c r="E258" s="26">
        <v>18.63</v>
      </c>
      <c r="F258" s="26">
        <f t="shared" si="4"/>
        <v>3068.3609999999994</v>
      </c>
      <c r="G258" s="2">
        <v>1</v>
      </c>
    </row>
    <row r="259" spans="1:7" x14ac:dyDescent="0.25">
      <c r="A259" s="24"/>
      <c r="B259" s="25"/>
      <c r="C259" s="45"/>
      <c r="D259" s="24"/>
      <c r="E259" s="26"/>
      <c r="F259" s="26" t="str">
        <f t="shared" si="4"/>
        <v/>
      </c>
      <c r="G259" s="2">
        <v>1</v>
      </c>
    </row>
    <row r="260" spans="1:7" x14ac:dyDescent="0.25">
      <c r="A260" s="24"/>
      <c r="B260" s="25"/>
      <c r="C260" s="45"/>
      <c r="D260" s="24"/>
      <c r="E260" s="26"/>
      <c r="F260" s="26" t="str">
        <f t="shared" si="4"/>
        <v/>
      </c>
      <c r="G260" s="2">
        <v>1</v>
      </c>
    </row>
    <row r="261" spans="1:7" x14ac:dyDescent="0.25">
      <c r="A261" s="7">
        <v>3</v>
      </c>
      <c r="B261" s="8" t="s">
        <v>260</v>
      </c>
      <c r="C261" s="42"/>
      <c r="D261" s="7"/>
      <c r="E261" s="9"/>
      <c r="F261" s="10">
        <f>SUM(F262:F314)/2</f>
        <v>269890.84840000002</v>
      </c>
      <c r="G261" s="2">
        <v>1</v>
      </c>
    </row>
    <row r="262" spans="1:7" x14ac:dyDescent="0.25">
      <c r="A262" s="11"/>
      <c r="B262" s="12"/>
      <c r="C262" s="43"/>
      <c r="D262" s="11"/>
      <c r="E262" s="13"/>
      <c r="F262" s="13" t="str">
        <f t="shared" si="4"/>
        <v/>
      </c>
      <c r="G262" s="2">
        <v>1</v>
      </c>
    </row>
    <row r="263" spans="1:7" x14ac:dyDescent="0.25">
      <c r="A263" s="11"/>
      <c r="B263" s="12"/>
      <c r="C263" s="43"/>
      <c r="D263" s="11"/>
      <c r="E263" s="13"/>
      <c r="F263" s="13" t="str">
        <f t="shared" si="4"/>
        <v/>
      </c>
      <c r="G263" s="2">
        <v>1</v>
      </c>
    </row>
    <row r="264" spans="1:7" x14ac:dyDescent="0.25">
      <c r="A264" s="27">
        <v>32</v>
      </c>
      <c r="B264" s="34" t="s">
        <v>261</v>
      </c>
      <c r="C264" s="44"/>
      <c r="D264" s="27"/>
      <c r="E264" s="28"/>
      <c r="F264" s="29">
        <f>SUM(F265:F295)</f>
        <v>203452.51540000003</v>
      </c>
      <c r="G264" s="2">
        <v>1</v>
      </c>
    </row>
    <row r="265" spans="1:7" x14ac:dyDescent="0.25">
      <c r="A265" s="24">
        <v>323</v>
      </c>
      <c r="B265" s="25" t="s">
        <v>262</v>
      </c>
      <c r="C265" s="45"/>
      <c r="D265" s="24"/>
      <c r="E265" s="26"/>
      <c r="F265" s="26" t="str">
        <f t="shared" ref="F265:F293" si="8">IF(C265="","",C265*E265)</f>
        <v/>
      </c>
      <c r="G265" s="2">
        <v>1</v>
      </c>
    </row>
    <row r="266" spans="1:7" x14ac:dyDescent="0.25">
      <c r="A266" s="24">
        <v>3230000001</v>
      </c>
      <c r="B266" s="25" t="s">
        <v>263</v>
      </c>
      <c r="C266" s="45">
        <v>192</v>
      </c>
      <c r="D266" s="24" t="s">
        <v>205</v>
      </c>
      <c r="E266" s="26">
        <v>5.47</v>
      </c>
      <c r="F266" s="26">
        <f t="shared" si="8"/>
        <v>1050.24</v>
      </c>
      <c r="G266" s="2">
        <v>1</v>
      </c>
    </row>
    <row r="267" spans="1:7" x14ac:dyDescent="0.25">
      <c r="A267" s="24">
        <v>3230000002</v>
      </c>
      <c r="B267" s="25" t="s">
        <v>264</v>
      </c>
      <c r="C267" s="45">
        <v>44.8</v>
      </c>
      <c r="D267" s="24" t="s">
        <v>205</v>
      </c>
      <c r="E267" s="26">
        <v>5.47</v>
      </c>
      <c r="F267" s="26">
        <f t="shared" si="8"/>
        <v>245.05599999999998</v>
      </c>
      <c r="G267" s="2">
        <v>1</v>
      </c>
    </row>
    <row r="268" spans="1:7" x14ac:dyDescent="0.25">
      <c r="A268" s="24">
        <v>3230000003</v>
      </c>
      <c r="B268" s="25" t="s">
        <v>265</v>
      </c>
      <c r="C268" s="45">
        <v>121.2</v>
      </c>
      <c r="D268" s="24" t="s">
        <v>205</v>
      </c>
      <c r="E268" s="26">
        <v>5.47</v>
      </c>
      <c r="F268" s="26">
        <f t="shared" si="8"/>
        <v>662.96399999999994</v>
      </c>
      <c r="G268" s="2">
        <v>1</v>
      </c>
    </row>
    <row r="269" spans="1:7" x14ac:dyDescent="0.25">
      <c r="A269" s="24">
        <v>3230000004</v>
      </c>
      <c r="B269" s="25" t="s">
        <v>266</v>
      </c>
      <c r="C269" s="45">
        <v>59.6</v>
      </c>
      <c r="D269" s="24" t="s">
        <v>205</v>
      </c>
      <c r="E269" s="26">
        <v>5.47</v>
      </c>
      <c r="F269" s="26">
        <f t="shared" si="8"/>
        <v>326.012</v>
      </c>
      <c r="G269" s="2">
        <v>1</v>
      </c>
    </row>
    <row r="270" spans="1:7" x14ac:dyDescent="0.25">
      <c r="A270" s="24">
        <v>3230000005</v>
      </c>
      <c r="B270" s="25" t="s">
        <v>267</v>
      </c>
      <c r="C270" s="45">
        <v>71.2</v>
      </c>
      <c r="D270" s="24" t="s">
        <v>205</v>
      </c>
      <c r="E270" s="26">
        <v>5.47</v>
      </c>
      <c r="F270" s="26">
        <f t="shared" si="8"/>
        <v>389.464</v>
      </c>
      <c r="G270" s="2">
        <v>1</v>
      </c>
    </row>
    <row r="271" spans="1:7" x14ac:dyDescent="0.25">
      <c r="A271" s="24">
        <v>3230000006</v>
      </c>
      <c r="B271" s="25" t="s">
        <v>268</v>
      </c>
      <c r="C271" s="45">
        <v>837.2</v>
      </c>
      <c r="D271" s="24" t="s">
        <v>205</v>
      </c>
      <c r="E271" s="26">
        <v>5.47</v>
      </c>
      <c r="F271" s="26">
        <f t="shared" si="8"/>
        <v>4579.4840000000004</v>
      </c>
      <c r="G271" s="2">
        <v>1</v>
      </c>
    </row>
    <row r="272" spans="1:7" x14ac:dyDescent="0.25">
      <c r="A272" s="24">
        <v>3230000007</v>
      </c>
      <c r="B272" s="25" t="s">
        <v>269</v>
      </c>
      <c r="C272" s="45">
        <v>273</v>
      </c>
      <c r="D272" s="24" t="s">
        <v>205</v>
      </c>
      <c r="E272" s="26">
        <v>5.47</v>
      </c>
      <c r="F272" s="26">
        <f t="shared" si="8"/>
        <v>1493.31</v>
      </c>
      <c r="G272" s="2">
        <v>1</v>
      </c>
    </row>
    <row r="273" spans="1:7" x14ac:dyDescent="0.25">
      <c r="A273" s="24">
        <v>324</v>
      </c>
      <c r="B273" s="25" t="s">
        <v>270</v>
      </c>
      <c r="C273" s="45"/>
      <c r="D273" s="24"/>
      <c r="E273" s="26"/>
      <c r="F273" s="26" t="str">
        <f t="shared" si="8"/>
        <v/>
      </c>
      <c r="G273" s="2">
        <v>1</v>
      </c>
    </row>
    <row r="274" spans="1:7" x14ac:dyDescent="0.25">
      <c r="A274" s="24">
        <v>3240000001</v>
      </c>
      <c r="B274" s="25" t="s">
        <v>271</v>
      </c>
      <c r="C274" s="45">
        <v>3.7</v>
      </c>
      <c r="D274" s="24" t="s">
        <v>35</v>
      </c>
      <c r="E274" s="26">
        <v>68.47</v>
      </c>
      <c r="F274" s="26">
        <f t="shared" si="8"/>
        <v>253.339</v>
      </c>
      <c r="G274" s="2">
        <v>1</v>
      </c>
    </row>
    <row r="275" spans="1:7" ht="30" x14ac:dyDescent="0.25">
      <c r="A275" s="24">
        <v>3240000002</v>
      </c>
      <c r="B275" s="25" t="s">
        <v>272</v>
      </c>
      <c r="C275" s="45">
        <v>3.7</v>
      </c>
      <c r="D275" s="24" t="s">
        <v>35</v>
      </c>
      <c r="E275" s="26">
        <v>51.2</v>
      </c>
      <c r="F275" s="26">
        <f t="shared" si="8"/>
        <v>189.44000000000003</v>
      </c>
      <c r="G275" s="2">
        <v>1</v>
      </c>
    </row>
    <row r="276" spans="1:7" ht="30" x14ac:dyDescent="0.25">
      <c r="A276" s="24">
        <v>3240000003</v>
      </c>
      <c r="B276" s="25" t="s">
        <v>273</v>
      </c>
      <c r="C276" s="45">
        <v>382.66</v>
      </c>
      <c r="D276" s="24" t="s">
        <v>35</v>
      </c>
      <c r="E276" s="26">
        <v>51.2</v>
      </c>
      <c r="F276" s="26">
        <f t="shared" si="8"/>
        <v>19592.192000000003</v>
      </c>
      <c r="G276" s="2">
        <v>1</v>
      </c>
    </row>
    <row r="277" spans="1:7" x14ac:dyDescent="0.25">
      <c r="A277" s="24">
        <v>327</v>
      </c>
      <c r="B277" s="25" t="s">
        <v>274</v>
      </c>
      <c r="C277" s="45"/>
      <c r="D277" s="24"/>
      <c r="E277" s="26"/>
      <c r="F277" s="26" t="str">
        <f t="shared" si="8"/>
        <v/>
      </c>
      <c r="G277" s="2">
        <v>1</v>
      </c>
    </row>
    <row r="278" spans="1:7" x14ac:dyDescent="0.25">
      <c r="A278" s="24">
        <v>3270000001</v>
      </c>
      <c r="B278" s="25" t="s">
        <v>275</v>
      </c>
      <c r="C278" s="45">
        <f>1234.09-217.22+20</f>
        <v>1036.8699999999999</v>
      </c>
      <c r="D278" s="24" t="s">
        <v>35</v>
      </c>
      <c r="E278" s="26">
        <v>38.47</v>
      </c>
      <c r="F278" s="26">
        <f t="shared" si="8"/>
        <v>39888.388899999998</v>
      </c>
      <c r="G278" s="2">
        <v>1</v>
      </c>
    </row>
    <row r="279" spans="1:7" x14ac:dyDescent="0.25">
      <c r="A279" s="24">
        <v>3270000002</v>
      </c>
      <c r="B279" s="25" t="s">
        <v>276</v>
      </c>
      <c r="C279" s="45">
        <v>217.22</v>
      </c>
      <c r="D279" s="24" t="s">
        <v>35</v>
      </c>
      <c r="E279" s="26">
        <v>41.36</v>
      </c>
      <c r="F279" s="26">
        <f t="shared" si="8"/>
        <v>8984.2191999999995</v>
      </c>
      <c r="G279" s="2">
        <v>1</v>
      </c>
    </row>
    <row r="280" spans="1:7" x14ac:dyDescent="0.25">
      <c r="A280" s="24">
        <v>3270000003</v>
      </c>
      <c r="B280" s="25" t="s">
        <v>277</v>
      </c>
      <c r="C280" s="45">
        <f>737.8+223.2</f>
        <v>961</v>
      </c>
      <c r="D280" s="24" t="s">
        <v>11</v>
      </c>
      <c r="E280" s="26">
        <v>5</v>
      </c>
      <c r="F280" s="26">
        <f t="shared" si="8"/>
        <v>4805</v>
      </c>
      <c r="G280" s="2">
        <v>1</v>
      </c>
    </row>
    <row r="281" spans="1:7" x14ac:dyDescent="0.25">
      <c r="A281" s="24">
        <v>328</v>
      </c>
      <c r="B281" s="25" t="s">
        <v>278</v>
      </c>
      <c r="C281" s="45"/>
      <c r="D281" s="24"/>
      <c r="E281" s="26"/>
      <c r="F281" s="26" t="str">
        <f t="shared" si="8"/>
        <v/>
      </c>
      <c r="G281" s="2">
        <v>1</v>
      </c>
    </row>
    <row r="282" spans="1:7" x14ac:dyDescent="0.25">
      <c r="A282" s="24">
        <v>3280000001</v>
      </c>
      <c r="B282" s="25" t="s">
        <v>279</v>
      </c>
      <c r="C282" s="45">
        <f>37.8</f>
        <v>37.799999999999997</v>
      </c>
      <c r="D282" s="24" t="s">
        <v>35</v>
      </c>
      <c r="E282" s="26">
        <v>31</v>
      </c>
      <c r="F282" s="26">
        <f t="shared" si="8"/>
        <v>1171.8</v>
      </c>
      <c r="G282" s="2">
        <v>1</v>
      </c>
    </row>
    <row r="283" spans="1:7" ht="30" x14ac:dyDescent="0.25">
      <c r="A283" s="24">
        <v>3280000002</v>
      </c>
      <c r="B283" s="25" t="s">
        <v>280</v>
      </c>
      <c r="C283" s="45">
        <v>105.3</v>
      </c>
      <c r="D283" s="24" t="s">
        <v>35</v>
      </c>
      <c r="E283" s="26">
        <v>42</v>
      </c>
      <c r="F283" s="26">
        <f t="shared" si="8"/>
        <v>4422.5999999999995</v>
      </c>
      <c r="G283" s="2">
        <v>1</v>
      </c>
    </row>
    <row r="284" spans="1:7" ht="30" x14ac:dyDescent="0.25">
      <c r="A284" s="24">
        <v>3280000003</v>
      </c>
      <c r="B284" s="25" t="s">
        <v>281</v>
      </c>
      <c r="C284" s="45">
        <f>90+659.2</f>
        <v>749.2</v>
      </c>
      <c r="D284" s="24" t="s">
        <v>35</v>
      </c>
      <c r="E284" s="26">
        <v>45</v>
      </c>
      <c r="F284" s="26">
        <f t="shared" si="8"/>
        <v>33714</v>
      </c>
      <c r="G284" s="2">
        <v>1</v>
      </c>
    </row>
    <row r="285" spans="1:7" x14ac:dyDescent="0.25">
      <c r="A285" s="24">
        <v>3280000004</v>
      </c>
      <c r="B285" s="56" t="s">
        <v>282</v>
      </c>
      <c r="C285" s="57">
        <f>1234.09+20+3.7</f>
        <v>1257.79</v>
      </c>
      <c r="D285" s="58" t="s">
        <v>35</v>
      </c>
      <c r="E285" s="59">
        <v>38.47</v>
      </c>
      <c r="F285" s="26">
        <f t="shared" si="8"/>
        <v>48387.181299999997</v>
      </c>
      <c r="G285" s="2">
        <v>1</v>
      </c>
    </row>
    <row r="286" spans="1:7" ht="30" x14ac:dyDescent="0.25">
      <c r="A286" s="24">
        <v>3280000005</v>
      </c>
      <c r="B286" s="56" t="s">
        <v>283</v>
      </c>
      <c r="C286" s="57">
        <v>137.4</v>
      </c>
      <c r="D286" s="58" t="s">
        <v>11</v>
      </c>
      <c r="E286" s="59">
        <v>54</v>
      </c>
      <c r="F286" s="26">
        <f t="shared" si="8"/>
        <v>7419.6</v>
      </c>
      <c r="G286" s="2">
        <v>1</v>
      </c>
    </row>
    <row r="287" spans="1:7" ht="30" x14ac:dyDescent="0.25">
      <c r="A287" s="24">
        <v>3280000006</v>
      </c>
      <c r="B287" s="56" t="s">
        <v>284</v>
      </c>
      <c r="C287" s="57">
        <v>69.5</v>
      </c>
      <c r="D287" s="58" t="s">
        <v>11</v>
      </c>
      <c r="E287" s="59">
        <v>54</v>
      </c>
      <c r="F287" s="26">
        <f t="shared" si="8"/>
        <v>3753</v>
      </c>
      <c r="G287" s="2">
        <v>1</v>
      </c>
    </row>
    <row r="288" spans="1:7" ht="30" x14ac:dyDescent="0.25">
      <c r="A288" s="24">
        <v>3280000007</v>
      </c>
      <c r="B288" s="56" t="s">
        <v>285</v>
      </c>
      <c r="C288" s="57">
        <v>45.9</v>
      </c>
      <c r="D288" s="58" t="s">
        <v>35</v>
      </c>
      <c r="E288" s="59">
        <v>89</v>
      </c>
      <c r="F288" s="26">
        <f t="shared" si="8"/>
        <v>4085.1</v>
      </c>
      <c r="G288" s="2">
        <v>1</v>
      </c>
    </row>
    <row r="289" spans="1:7" x14ac:dyDescent="0.25">
      <c r="A289" s="24">
        <v>3280000008</v>
      </c>
      <c r="B289" s="25" t="s">
        <v>286</v>
      </c>
      <c r="C289" s="45">
        <v>737.8</v>
      </c>
      <c r="D289" s="24" t="s">
        <v>11</v>
      </c>
      <c r="E289" s="26">
        <v>19</v>
      </c>
      <c r="F289" s="26">
        <f t="shared" si="8"/>
        <v>14018.199999999999</v>
      </c>
      <c r="G289" s="2">
        <v>1</v>
      </c>
    </row>
    <row r="290" spans="1:7" x14ac:dyDescent="0.25">
      <c r="A290" s="24">
        <v>3280000009</v>
      </c>
      <c r="B290" s="25" t="s">
        <v>287</v>
      </c>
      <c r="C290" s="45">
        <v>223.19499999999999</v>
      </c>
      <c r="D290" s="24" t="s">
        <v>11</v>
      </c>
      <c r="E290" s="26">
        <v>15</v>
      </c>
      <c r="F290" s="26">
        <f t="shared" si="8"/>
        <v>3347.9249999999997</v>
      </c>
      <c r="G290" s="2">
        <v>1</v>
      </c>
    </row>
    <row r="291" spans="1:7" x14ac:dyDescent="0.25">
      <c r="A291" s="24">
        <v>3280000010</v>
      </c>
      <c r="B291" s="60" t="s">
        <v>288</v>
      </c>
      <c r="C291" s="45">
        <v>2</v>
      </c>
      <c r="D291" s="24" t="s">
        <v>13</v>
      </c>
      <c r="E291" s="26">
        <v>124</v>
      </c>
      <c r="F291" s="26">
        <f t="shared" si="8"/>
        <v>248</v>
      </c>
      <c r="G291" s="2">
        <v>1</v>
      </c>
    </row>
    <row r="292" spans="1:7" x14ac:dyDescent="0.25">
      <c r="A292" s="24">
        <v>3280000011</v>
      </c>
      <c r="B292" s="60" t="s">
        <v>289</v>
      </c>
      <c r="C292" s="45">
        <v>1</v>
      </c>
      <c r="D292" s="24" t="s">
        <v>13</v>
      </c>
      <c r="E292" s="26">
        <v>345</v>
      </c>
      <c r="F292" s="26">
        <f t="shared" si="8"/>
        <v>345</v>
      </c>
      <c r="G292" s="2">
        <v>1</v>
      </c>
    </row>
    <row r="293" spans="1:7" x14ac:dyDescent="0.25">
      <c r="A293" s="24">
        <v>3280000012</v>
      </c>
      <c r="B293" s="60" t="s">
        <v>290</v>
      </c>
      <c r="C293" s="45">
        <v>1</v>
      </c>
      <c r="D293" s="24" t="s">
        <v>13</v>
      </c>
      <c r="E293" s="26">
        <v>81</v>
      </c>
      <c r="F293" s="26">
        <f t="shared" si="8"/>
        <v>81</v>
      </c>
      <c r="G293" s="2">
        <v>1</v>
      </c>
    </row>
    <row r="294" spans="1:7" x14ac:dyDescent="0.25">
      <c r="A294" s="24"/>
      <c r="B294" s="25"/>
      <c r="C294" s="45"/>
      <c r="D294" s="24"/>
      <c r="E294" s="26"/>
      <c r="F294" s="26"/>
      <c r="G294" s="2">
        <v>1</v>
      </c>
    </row>
    <row r="295" spans="1:7" x14ac:dyDescent="0.25">
      <c r="A295" s="24"/>
      <c r="B295" s="25"/>
      <c r="C295" s="45"/>
      <c r="D295" s="24"/>
      <c r="E295" s="26"/>
      <c r="F295" s="26" t="str">
        <f t="shared" ref="F295:F382" si="9">IF(C295="","",C295*E295)</f>
        <v/>
      </c>
      <c r="G295" s="2">
        <v>1</v>
      </c>
    </row>
    <row r="296" spans="1:7" x14ac:dyDescent="0.25">
      <c r="A296" s="27">
        <v>33</v>
      </c>
      <c r="B296" s="34" t="s">
        <v>291</v>
      </c>
      <c r="C296" s="44"/>
      <c r="D296" s="27"/>
      <c r="E296" s="28"/>
      <c r="F296" s="29">
        <f>SUM(F297:F308)</f>
        <v>56502.332999999999</v>
      </c>
      <c r="G296" s="2">
        <v>1</v>
      </c>
    </row>
    <row r="297" spans="1:7" x14ac:dyDescent="0.25">
      <c r="A297" s="24">
        <v>332</v>
      </c>
      <c r="B297" s="25" t="s">
        <v>237</v>
      </c>
      <c r="C297" s="45"/>
      <c r="D297" s="24"/>
      <c r="E297" s="26"/>
      <c r="F297" s="26" t="str">
        <f t="shared" si="9"/>
        <v/>
      </c>
      <c r="G297" s="2">
        <v>1</v>
      </c>
    </row>
    <row r="298" spans="1:7" x14ac:dyDescent="0.25">
      <c r="A298" s="61">
        <v>3320000001</v>
      </c>
      <c r="B298" s="62" t="s">
        <v>292</v>
      </c>
      <c r="C298" s="63">
        <v>0.4</v>
      </c>
      <c r="D298" s="61" t="s">
        <v>112</v>
      </c>
      <c r="E298" s="64">
        <v>810</v>
      </c>
      <c r="F298" s="64">
        <f t="shared" si="9"/>
        <v>324</v>
      </c>
      <c r="G298" s="2">
        <v>1</v>
      </c>
    </row>
    <row r="299" spans="1:7" x14ac:dyDescent="0.25">
      <c r="A299" s="61">
        <v>3320000002</v>
      </c>
      <c r="B299" s="62" t="s">
        <v>293</v>
      </c>
      <c r="C299" s="63">
        <v>3.2</v>
      </c>
      <c r="D299" s="61" t="s">
        <v>112</v>
      </c>
      <c r="E299" s="64">
        <v>810</v>
      </c>
      <c r="F299" s="64">
        <f t="shared" si="9"/>
        <v>2592</v>
      </c>
      <c r="G299" s="2">
        <v>1</v>
      </c>
    </row>
    <row r="300" spans="1:7" x14ac:dyDescent="0.25">
      <c r="A300" s="61">
        <v>3320000003</v>
      </c>
      <c r="B300" s="62" t="s">
        <v>294</v>
      </c>
      <c r="C300" s="63">
        <f>0.3</f>
        <v>0.3</v>
      </c>
      <c r="D300" s="61" t="s">
        <v>112</v>
      </c>
      <c r="E300" s="64">
        <v>810</v>
      </c>
      <c r="F300" s="64">
        <f t="shared" si="9"/>
        <v>243</v>
      </c>
      <c r="G300" s="2">
        <v>1</v>
      </c>
    </row>
    <row r="301" spans="1:7" x14ac:dyDescent="0.25">
      <c r="A301" s="61">
        <v>3320000004</v>
      </c>
      <c r="B301" s="62" t="s">
        <v>295</v>
      </c>
      <c r="C301" s="63">
        <f>(47.9+172.1)*0.2</f>
        <v>44</v>
      </c>
      <c r="D301" s="61" t="s">
        <v>112</v>
      </c>
      <c r="E301" s="64">
        <v>687</v>
      </c>
      <c r="F301" s="64">
        <f t="shared" si="9"/>
        <v>30228</v>
      </c>
      <c r="G301" s="2">
        <v>1</v>
      </c>
    </row>
    <row r="302" spans="1:7" x14ac:dyDescent="0.25">
      <c r="A302" s="61">
        <v>3320000005</v>
      </c>
      <c r="B302" s="62" t="s">
        <v>296</v>
      </c>
      <c r="C302" s="63">
        <f>(8.4+13.4)*0.22</f>
        <v>4.7960000000000003</v>
      </c>
      <c r="D302" s="61" t="s">
        <v>112</v>
      </c>
      <c r="E302" s="64">
        <v>810</v>
      </c>
      <c r="F302" s="64">
        <f t="shared" si="9"/>
        <v>3884.76</v>
      </c>
      <c r="G302" s="2">
        <v>1</v>
      </c>
    </row>
    <row r="303" spans="1:7" x14ac:dyDescent="0.25">
      <c r="A303" s="24">
        <v>336</v>
      </c>
      <c r="B303" s="25" t="s">
        <v>297</v>
      </c>
      <c r="C303" s="45"/>
      <c r="D303" s="24"/>
      <c r="E303" s="26"/>
      <c r="F303" s="64" t="str">
        <f t="shared" si="9"/>
        <v/>
      </c>
      <c r="G303" s="2">
        <v>1</v>
      </c>
    </row>
    <row r="304" spans="1:7" x14ac:dyDescent="0.25">
      <c r="A304" s="24">
        <v>3360000001</v>
      </c>
      <c r="B304" s="25" t="s">
        <v>298</v>
      </c>
      <c r="C304" s="45">
        <f>98.6+117.44</f>
        <v>216.04</v>
      </c>
      <c r="D304" s="24" t="s">
        <v>35</v>
      </c>
      <c r="E304" s="26">
        <v>17</v>
      </c>
      <c r="F304" s="64">
        <f t="shared" si="9"/>
        <v>3672.68</v>
      </c>
      <c r="G304" s="2">
        <v>1</v>
      </c>
    </row>
    <row r="305" spans="1:7" ht="30" x14ac:dyDescent="0.25">
      <c r="A305" s="24">
        <v>3360000002</v>
      </c>
      <c r="B305" s="25" t="s">
        <v>299</v>
      </c>
      <c r="C305" s="45">
        <v>336.43</v>
      </c>
      <c r="D305" s="24" t="s">
        <v>35</v>
      </c>
      <c r="E305" s="26">
        <v>12.1</v>
      </c>
      <c r="F305" s="64">
        <f t="shared" si="9"/>
        <v>4070.8029999999999</v>
      </c>
      <c r="G305" s="2">
        <v>1</v>
      </c>
    </row>
    <row r="306" spans="1:7" ht="30" x14ac:dyDescent="0.25">
      <c r="A306" s="24">
        <v>3360000003</v>
      </c>
      <c r="B306" s="25" t="s">
        <v>300</v>
      </c>
      <c r="C306" s="45">
        <f>1145.38-336.43</f>
        <v>808.95</v>
      </c>
      <c r="D306" s="24" t="s">
        <v>35</v>
      </c>
      <c r="E306" s="26">
        <v>14.2</v>
      </c>
      <c r="F306" s="64">
        <f t="shared" si="9"/>
        <v>11487.09</v>
      </c>
      <c r="G306" s="2">
        <v>1</v>
      </c>
    </row>
    <row r="307" spans="1:7" x14ac:dyDescent="0.25">
      <c r="A307" s="24"/>
      <c r="B307" s="25"/>
      <c r="C307" s="45"/>
      <c r="D307" s="24"/>
      <c r="E307" s="26"/>
      <c r="F307" s="26"/>
      <c r="G307" s="2">
        <v>1</v>
      </c>
    </row>
    <row r="308" spans="1:7" x14ac:dyDescent="0.25">
      <c r="A308" s="24"/>
      <c r="B308" s="25"/>
      <c r="C308" s="45"/>
      <c r="D308" s="24"/>
      <c r="E308" s="26"/>
      <c r="F308" s="26" t="str">
        <f t="shared" si="9"/>
        <v/>
      </c>
      <c r="G308" s="2">
        <v>1</v>
      </c>
    </row>
    <row r="309" spans="1:7" x14ac:dyDescent="0.25">
      <c r="A309" s="27">
        <v>34</v>
      </c>
      <c r="B309" s="34" t="s">
        <v>301</v>
      </c>
      <c r="C309" s="44"/>
      <c r="D309" s="27"/>
      <c r="E309" s="28"/>
      <c r="F309" s="29">
        <f>SUM(F311:F313)</f>
        <v>9936</v>
      </c>
      <c r="G309" s="2">
        <v>1</v>
      </c>
    </row>
    <row r="310" spans="1:7" x14ac:dyDescent="0.25">
      <c r="A310" s="24">
        <v>342</v>
      </c>
      <c r="B310" s="65" t="s">
        <v>237</v>
      </c>
      <c r="C310" s="45"/>
      <c r="D310" s="24"/>
      <c r="E310" s="66"/>
      <c r="F310" s="26"/>
      <c r="G310" s="2">
        <v>1</v>
      </c>
    </row>
    <row r="311" spans="1:7" x14ac:dyDescent="0.25">
      <c r="A311" s="24">
        <v>3420000001</v>
      </c>
      <c r="B311" s="65" t="s">
        <v>302</v>
      </c>
      <c r="C311" s="45">
        <v>6.6</v>
      </c>
      <c r="D311" s="24" t="s">
        <v>112</v>
      </c>
      <c r="E311" s="66">
        <v>1140</v>
      </c>
      <c r="F311" s="26">
        <f t="shared" si="9"/>
        <v>7524</v>
      </c>
      <c r="G311" s="2">
        <v>1</v>
      </c>
    </row>
    <row r="312" spans="1:7" x14ac:dyDescent="0.25">
      <c r="A312" s="24">
        <v>3420000002</v>
      </c>
      <c r="B312" s="65" t="s">
        <v>303</v>
      </c>
      <c r="C312" s="45">
        <v>2</v>
      </c>
      <c r="D312" s="24" t="s">
        <v>112</v>
      </c>
      <c r="E312" s="66">
        <v>1206</v>
      </c>
      <c r="F312" s="26">
        <f t="shared" si="9"/>
        <v>2412</v>
      </c>
      <c r="G312" s="2">
        <v>1</v>
      </c>
    </row>
    <row r="313" spans="1:7" x14ac:dyDescent="0.25">
      <c r="A313" s="24"/>
      <c r="B313" s="25"/>
      <c r="C313" s="45"/>
      <c r="D313" s="24"/>
      <c r="E313" s="26"/>
      <c r="F313" s="26" t="str">
        <f t="shared" si="9"/>
        <v/>
      </c>
      <c r="G313" s="2">
        <v>1</v>
      </c>
    </row>
    <row r="314" spans="1:7" x14ac:dyDescent="0.25">
      <c r="A314" s="24"/>
      <c r="B314" s="25"/>
      <c r="C314" s="45"/>
      <c r="D314" s="24"/>
      <c r="E314" s="26"/>
      <c r="F314" s="26" t="str">
        <f t="shared" si="9"/>
        <v/>
      </c>
      <c r="G314" s="2">
        <v>1</v>
      </c>
    </row>
    <row r="315" spans="1:7" x14ac:dyDescent="0.25">
      <c r="A315" s="7">
        <v>4</v>
      </c>
      <c r="B315" s="8" t="s">
        <v>304</v>
      </c>
      <c r="C315" s="42"/>
      <c r="D315" s="7"/>
      <c r="E315" s="9"/>
      <c r="F315" s="10">
        <f>SUM(F316:F448)/2</f>
        <v>345179.68210000003</v>
      </c>
      <c r="G315" s="2">
        <v>1</v>
      </c>
    </row>
    <row r="316" spans="1:7" x14ac:dyDescent="0.25">
      <c r="A316" s="30"/>
      <c r="B316" s="31"/>
      <c r="C316" s="48"/>
      <c r="D316" s="30"/>
      <c r="E316" s="32"/>
      <c r="F316" s="33"/>
      <c r="G316" s="2">
        <v>1</v>
      </c>
    </row>
    <row r="317" spans="1:7" x14ac:dyDescent="0.25">
      <c r="A317" s="30"/>
      <c r="B317" s="31"/>
      <c r="C317" s="48"/>
      <c r="D317" s="30"/>
      <c r="E317" s="32"/>
      <c r="F317" s="33"/>
      <c r="G317" s="2">
        <v>1</v>
      </c>
    </row>
    <row r="318" spans="1:7" x14ac:dyDescent="0.25">
      <c r="A318" s="52">
        <v>41</v>
      </c>
      <c r="B318" s="53" t="s">
        <v>305</v>
      </c>
      <c r="C318" s="67"/>
      <c r="D318" s="68"/>
      <c r="E318" s="69"/>
      <c r="F318" s="29">
        <f>SUM(F320:F321)</f>
        <v>22272</v>
      </c>
      <c r="G318" s="2">
        <v>1</v>
      </c>
    </row>
    <row r="319" spans="1:7" x14ac:dyDescent="0.25">
      <c r="A319" s="68">
        <v>415</v>
      </c>
      <c r="B319" s="70" t="s">
        <v>306</v>
      </c>
      <c r="C319" s="67"/>
      <c r="D319" s="68"/>
      <c r="E319" s="69"/>
      <c r="F319" s="71"/>
      <c r="G319" s="2">
        <v>1</v>
      </c>
    </row>
    <row r="320" spans="1:7" x14ac:dyDescent="0.25">
      <c r="A320" s="68">
        <v>4150000001</v>
      </c>
      <c r="B320" s="60" t="s">
        <v>307</v>
      </c>
      <c r="C320" s="67">
        <v>3</v>
      </c>
      <c r="D320" s="68" t="s">
        <v>13</v>
      </c>
      <c r="E320" s="69">
        <v>1420</v>
      </c>
      <c r="F320" s="26">
        <f t="shared" si="9"/>
        <v>4260</v>
      </c>
      <c r="G320" s="2">
        <v>1</v>
      </c>
    </row>
    <row r="321" spans="1:7" x14ac:dyDescent="0.25">
      <c r="A321" s="68">
        <v>4150000002</v>
      </c>
      <c r="B321" s="60" t="s">
        <v>308</v>
      </c>
      <c r="C321" s="45">
        <v>12</v>
      </c>
      <c r="D321" s="24" t="s">
        <v>13</v>
      </c>
      <c r="E321" s="26">
        <v>1501</v>
      </c>
      <c r="F321" s="26">
        <f t="shared" si="9"/>
        <v>18012</v>
      </c>
      <c r="G321" s="2">
        <v>1</v>
      </c>
    </row>
    <row r="322" spans="1:7" x14ac:dyDescent="0.25">
      <c r="A322" s="24"/>
      <c r="B322" s="25"/>
      <c r="C322" s="45"/>
      <c r="D322" s="24"/>
      <c r="E322" s="26"/>
      <c r="F322" s="26"/>
      <c r="G322" s="2">
        <v>1</v>
      </c>
    </row>
    <row r="323" spans="1:7" x14ac:dyDescent="0.25">
      <c r="A323" s="24"/>
      <c r="B323" s="25"/>
      <c r="C323" s="45"/>
      <c r="D323" s="24"/>
      <c r="E323" s="26"/>
      <c r="F323" s="26" t="str">
        <f t="shared" si="9"/>
        <v/>
      </c>
      <c r="G323" s="2">
        <v>1</v>
      </c>
    </row>
    <row r="324" spans="1:7" x14ac:dyDescent="0.25">
      <c r="A324" s="27">
        <v>42</v>
      </c>
      <c r="B324" s="34" t="s">
        <v>309</v>
      </c>
      <c r="C324" s="44"/>
      <c r="D324" s="27"/>
      <c r="E324" s="28"/>
      <c r="F324" s="29">
        <f>SUM(F325:F381)</f>
        <v>102952.25610000006</v>
      </c>
      <c r="G324" s="2">
        <v>1</v>
      </c>
    </row>
    <row r="325" spans="1:7" x14ac:dyDescent="0.25">
      <c r="A325" s="24">
        <v>421</v>
      </c>
      <c r="B325" s="25" t="s">
        <v>310</v>
      </c>
      <c r="C325" s="45"/>
      <c r="D325" s="24"/>
      <c r="E325" s="26"/>
      <c r="F325" s="26" t="str">
        <f t="shared" si="9"/>
        <v/>
      </c>
      <c r="G325" s="2">
        <v>1</v>
      </c>
    </row>
    <row r="326" spans="1:7" x14ac:dyDescent="0.25">
      <c r="A326" s="24">
        <v>4210000001</v>
      </c>
      <c r="B326" s="25" t="s">
        <v>311</v>
      </c>
      <c r="C326" s="45">
        <v>200.54</v>
      </c>
      <c r="D326" s="24" t="s">
        <v>11</v>
      </c>
      <c r="E326" s="26">
        <v>24</v>
      </c>
      <c r="F326" s="26">
        <f t="shared" si="9"/>
        <v>4812.96</v>
      </c>
      <c r="G326" s="2">
        <v>1</v>
      </c>
    </row>
    <row r="327" spans="1:7" x14ac:dyDescent="0.25">
      <c r="A327" s="24">
        <v>422</v>
      </c>
      <c r="B327" s="25" t="s">
        <v>312</v>
      </c>
      <c r="C327" s="45"/>
      <c r="D327" s="24"/>
      <c r="E327" s="26"/>
      <c r="F327" s="26"/>
      <c r="G327" s="2">
        <v>1</v>
      </c>
    </row>
    <row r="328" spans="1:7" x14ac:dyDescent="0.25">
      <c r="A328" s="24">
        <v>4220000001</v>
      </c>
      <c r="B328" s="60" t="s">
        <v>313</v>
      </c>
      <c r="C328" s="45">
        <v>20.622599999999998</v>
      </c>
      <c r="D328" s="24" t="s">
        <v>35</v>
      </c>
      <c r="E328" s="26">
        <v>560</v>
      </c>
      <c r="F328" s="26">
        <f t="shared" si="9"/>
        <v>11548.655999999999</v>
      </c>
      <c r="G328" s="2">
        <v>1</v>
      </c>
    </row>
    <row r="329" spans="1:7" x14ac:dyDescent="0.25">
      <c r="A329" s="24">
        <v>4220000002</v>
      </c>
      <c r="B329" s="60" t="s">
        <v>314</v>
      </c>
      <c r="C329" s="45">
        <v>2.7435</v>
      </c>
      <c r="D329" s="24" t="s">
        <v>35</v>
      </c>
      <c r="E329" s="26">
        <v>560</v>
      </c>
      <c r="F329" s="26">
        <f t="shared" si="9"/>
        <v>1536.3600000000001</v>
      </c>
      <c r="G329" s="2">
        <v>1</v>
      </c>
    </row>
    <row r="330" spans="1:7" x14ac:dyDescent="0.25">
      <c r="A330" s="24">
        <v>4220000003</v>
      </c>
      <c r="B330" s="60" t="s">
        <v>315</v>
      </c>
      <c r="C330" s="45">
        <v>2.9356</v>
      </c>
      <c r="D330" s="24" t="s">
        <v>35</v>
      </c>
      <c r="E330" s="26">
        <v>420</v>
      </c>
      <c r="F330" s="26">
        <f t="shared" si="9"/>
        <v>1232.952</v>
      </c>
      <c r="G330" s="2">
        <v>1</v>
      </c>
    </row>
    <row r="331" spans="1:7" x14ac:dyDescent="0.25">
      <c r="A331" s="24">
        <v>4220000004</v>
      </c>
      <c r="B331" s="60" t="s">
        <v>316</v>
      </c>
      <c r="C331" s="45">
        <v>0.98450000000000004</v>
      </c>
      <c r="D331" s="24" t="s">
        <v>35</v>
      </c>
      <c r="E331" s="26">
        <v>420</v>
      </c>
      <c r="F331" s="26">
        <f t="shared" si="9"/>
        <v>413.49</v>
      </c>
      <c r="G331" s="2">
        <v>1</v>
      </c>
    </row>
    <row r="332" spans="1:7" x14ac:dyDescent="0.25">
      <c r="A332" s="24">
        <v>4220000005</v>
      </c>
      <c r="B332" s="60" t="s">
        <v>317</v>
      </c>
      <c r="C332" s="45">
        <v>1.26</v>
      </c>
      <c r="D332" s="24" t="s">
        <v>35</v>
      </c>
      <c r="E332" s="26">
        <v>420</v>
      </c>
      <c r="F332" s="26">
        <f t="shared" si="9"/>
        <v>529.20000000000005</v>
      </c>
      <c r="G332" s="2">
        <v>1</v>
      </c>
    </row>
    <row r="333" spans="1:7" x14ac:dyDescent="0.25">
      <c r="A333" s="24">
        <v>426</v>
      </c>
      <c r="B333" s="25" t="s">
        <v>318</v>
      </c>
      <c r="C333" s="45"/>
      <c r="D333" s="24"/>
      <c r="E333" s="26"/>
      <c r="F333" s="26" t="str">
        <f t="shared" si="9"/>
        <v/>
      </c>
      <c r="G333" s="2">
        <v>1</v>
      </c>
    </row>
    <row r="334" spans="1:7" x14ac:dyDescent="0.25">
      <c r="A334" s="24">
        <v>4260000001</v>
      </c>
      <c r="B334" s="60" t="s">
        <v>319</v>
      </c>
      <c r="C334" s="72">
        <v>19.204999999999998</v>
      </c>
      <c r="D334" s="24" t="s">
        <v>35</v>
      </c>
      <c r="E334" s="26">
        <v>387</v>
      </c>
      <c r="F334" s="26">
        <f t="shared" si="9"/>
        <v>7432.3349999999991</v>
      </c>
      <c r="G334" s="2">
        <v>1</v>
      </c>
    </row>
    <row r="335" spans="1:7" x14ac:dyDescent="0.25">
      <c r="A335" s="24">
        <v>4260000002</v>
      </c>
      <c r="B335" s="60" t="s">
        <v>320</v>
      </c>
      <c r="C335" s="72">
        <v>30.728000000000002</v>
      </c>
      <c r="D335" s="24" t="s">
        <v>35</v>
      </c>
      <c r="E335" s="26">
        <v>387</v>
      </c>
      <c r="F335" s="26">
        <f t="shared" si="9"/>
        <v>11891.736000000001</v>
      </c>
      <c r="G335" s="2">
        <v>1</v>
      </c>
    </row>
    <row r="336" spans="1:7" x14ac:dyDescent="0.25">
      <c r="A336" s="24">
        <v>4260000003</v>
      </c>
      <c r="B336" s="60" t="s">
        <v>321</v>
      </c>
      <c r="C336" s="72">
        <v>15.364000000000001</v>
      </c>
      <c r="D336" s="24" t="s">
        <v>35</v>
      </c>
      <c r="E336" s="26">
        <v>387</v>
      </c>
      <c r="F336" s="26">
        <f t="shared" si="9"/>
        <v>5945.8680000000004</v>
      </c>
      <c r="G336" s="2">
        <v>1</v>
      </c>
    </row>
    <row r="337" spans="1:7" x14ac:dyDescent="0.25">
      <c r="A337" s="24">
        <v>4260000004</v>
      </c>
      <c r="B337" s="60" t="s">
        <v>322</v>
      </c>
      <c r="C337" s="45">
        <v>0.748</v>
      </c>
      <c r="D337" s="24" t="s">
        <v>35</v>
      </c>
      <c r="E337" s="26">
        <v>387</v>
      </c>
      <c r="F337" s="26">
        <f t="shared" si="9"/>
        <v>289.476</v>
      </c>
      <c r="G337" s="2">
        <v>1</v>
      </c>
    </row>
    <row r="338" spans="1:7" x14ac:dyDescent="0.25">
      <c r="A338" s="24">
        <v>4260000005</v>
      </c>
      <c r="B338" s="60" t="s">
        <v>323</v>
      </c>
      <c r="C338" s="72">
        <v>0.748</v>
      </c>
      <c r="D338" s="24" t="s">
        <v>35</v>
      </c>
      <c r="E338" s="26">
        <v>387</v>
      </c>
      <c r="F338" s="26">
        <f t="shared" si="9"/>
        <v>289.476</v>
      </c>
      <c r="G338" s="2">
        <v>1</v>
      </c>
    </row>
    <row r="339" spans="1:7" x14ac:dyDescent="0.25">
      <c r="A339" s="24">
        <v>4260000006</v>
      </c>
      <c r="B339" s="60" t="s">
        <v>324</v>
      </c>
      <c r="C339" s="72">
        <v>0.748</v>
      </c>
      <c r="D339" s="24" t="s">
        <v>35</v>
      </c>
      <c r="E339" s="26">
        <v>387</v>
      </c>
      <c r="F339" s="26">
        <f t="shared" si="9"/>
        <v>289.476</v>
      </c>
      <c r="G339" s="2">
        <v>1</v>
      </c>
    </row>
    <row r="340" spans="1:7" x14ac:dyDescent="0.25">
      <c r="A340" s="24">
        <v>4260000007</v>
      </c>
      <c r="B340" s="60" t="s">
        <v>325</v>
      </c>
      <c r="C340" s="72">
        <v>2.597</v>
      </c>
      <c r="D340" s="24" t="s">
        <v>35</v>
      </c>
      <c r="E340" s="26">
        <v>261</v>
      </c>
      <c r="F340" s="26">
        <f t="shared" si="9"/>
        <v>677.81700000000001</v>
      </c>
      <c r="G340" s="2">
        <v>1</v>
      </c>
    </row>
    <row r="341" spans="1:7" x14ac:dyDescent="0.25">
      <c r="A341" s="24">
        <v>4260000008</v>
      </c>
      <c r="B341" s="60" t="s">
        <v>326</v>
      </c>
      <c r="C341" s="72">
        <v>2.7440000000000002</v>
      </c>
      <c r="D341" s="24" t="s">
        <v>35</v>
      </c>
      <c r="E341" s="26">
        <v>261</v>
      </c>
      <c r="F341" s="26">
        <f t="shared" si="9"/>
        <v>716.18400000000008</v>
      </c>
      <c r="G341" s="2">
        <v>1</v>
      </c>
    </row>
    <row r="342" spans="1:7" x14ac:dyDescent="0.25">
      <c r="A342" s="24">
        <v>4260000009</v>
      </c>
      <c r="B342" s="60" t="s">
        <v>327</v>
      </c>
      <c r="C342" s="72">
        <v>5.4880000000000004</v>
      </c>
      <c r="D342" s="24" t="s">
        <v>35</v>
      </c>
      <c r="E342" s="26">
        <v>261</v>
      </c>
      <c r="F342" s="26">
        <f t="shared" si="9"/>
        <v>1432.3680000000002</v>
      </c>
      <c r="G342" s="2">
        <v>1</v>
      </c>
    </row>
    <row r="343" spans="1:7" x14ac:dyDescent="0.25">
      <c r="A343" s="24">
        <v>4260000010</v>
      </c>
      <c r="B343" s="60" t="s">
        <v>328</v>
      </c>
      <c r="C343" s="72">
        <v>2.7440000000000002</v>
      </c>
      <c r="D343" s="24" t="s">
        <v>35</v>
      </c>
      <c r="E343" s="26">
        <v>387</v>
      </c>
      <c r="F343" s="26">
        <f t="shared" si="9"/>
        <v>1061.9280000000001</v>
      </c>
      <c r="G343" s="2">
        <v>1</v>
      </c>
    </row>
    <row r="344" spans="1:7" x14ac:dyDescent="0.25">
      <c r="A344" s="24">
        <v>4260000011</v>
      </c>
      <c r="B344" s="60" t="s">
        <v>329</v>
      </c>
      <c r="C344" s="72">
        <v>2.7440000000000002</v>
      </c>
      <c r="D344" s="24" t="s">
        <v>35</v>
      </c>
      <c r="E344" s="26">
        <v>387</v>
      </c>
      <c r="F344" s="26">
        <f t="shared" si="9"/>
        <v>1061.9280000000001</v>
      </c>
      <c r="G344" s="2">
        <v>1</v>
      </c>
    </row>
    <row r="345" spans="1:7" x14ac:dyDescent="0.25">
      <c r="A345" s="24">
        <v>4260000012</v>
      </c>
      <c r="B345" s="60" t="s">
        <v>330</v>
      </c>
      <c r="C345" s="72">
        <v>2.4929999999999999</v>
      </c>
      <c r="D345" s="24" t="s">
        <v>35</v>
      </c>
      <c r="E345" s="26">
        <v>387</v>
      </c>
      <c r="F345" s="26">
        <f t="shared" si="9"/>
        <v>964.79099999999994</v>
      </c>
      <c r="G345" s="2">
        <v>1</v>
      </c>
    </row>
    <row r="346" spans="1:7" x14ac:dyDescent="0.25">
      <c r="A346" s="24">
        <v>4260000013</v>
      </c>
      <c r="B346" s="60" t="s">
        <v>331</v>
      </c>
      <c r="C346" s="72">
        <v>2.4929999999999999</v>
      </c>
      <c r="D346" s="24" t="s">
        <v>35</v>
      </c>
      <c r="E346" s="26">
        <v>387</v>
      </c>
      <c r="F346" s="26">
        <f t="shared" si="9"/>
        <v>964.79099999999994</v>
      </c>
      <c r="G346" s="2">
        <v>1</v>
      </c>
    </row>
    <row r="347" spans="1:7" x14ac:dyDescent="0.25">
      <c r="A347" s="24">
        <v>4260000014</v>
      </c>
      <c r="B347" s="60" t="s">
        <v>332</v>
      </c>
      <c r="C347" s="72">
        <v>2.4929999999999999</v>
      </c>
      <c r="D347" s="24" t="s">
        <v>35</v>
      </c>
      <c r="E347" s="26">
        <v>261</v>
      </c>
      <c r="F347" s="26">
        <f t="shared" si="9"/>
        <v>650.673</v>
      </c>
      <c r="G347" s="2">
        <v>1</v>
      </c>
    </row>
    <row r="348" spans="1:7" x14ac:dyDescent="0.25">
      <c r="A348" s="24">
        <v>4260000015</v>
      </c>
      <c r="B348" s="60" t="s">
        <v>333</v>
      </c>
      <c r="C348" s="72">
        <v>2.653</v>
      </c>
      <c r="D348" s="24" t="s">
        <v>35</v>
      </c>
      <c r="E348" s="26">
        <v>387</v>
      </c>
      <c r="F348" s="26">
        <f t="shared" si="9"/>
        <v>1026.711</v>
      </c>
      <c r="G348" s="2">
        <v>1</v>
      </c>
    </row>
    <row r="349" spans="1:7" x14ac:dyDescent="0.25">
      <c r="A349" s="24">
        <v>4260000016</v>
      </c>
      <c r="B349" s="60" t="s">
        <v>334</v>
      </c>
      <c r="C349" s="72">
        <v>2.653</v>
      </c>
      <c r="D349" s="24" t="s">
        <v>35</v>
      </c>
      <c r="E349" s="26">
        <v>387</v>
      </c>
      <c r="F349" s="26">
        <f t="shared" si="9"/>
        <v>1026.711</v>
      </c>
      <c r="G349" s="2">
        <v>1</v>
      </c>
    </row>
    <row r="350" spans="1:7" x14ac:dyDescent="0.25">
      <c r="A350" s="24">
        <v>4260000017</v>
      </c>
      <c r="B350" s="60" t="s">
        <v>335</v>
      </c>
      <c r="C350" s="72">
        <v>2.5859999999999999</v>
      </c>
      <c r="D350" s="24" t="s">
        <v>35</v>
      </c>
      <c r="E350" s="26">
        <v>387</v>
      </c>
      <c r="F350" s="26">
        <f t="shared" si="9"/>
        <v>1000.7819999999999</v>
      </c>
      <c r="G350" s="2">
        <v>1</v>
      </c>
    </row>
    <row r="351" spans="1:7" x14ac:dyDescent="0.25">
      <c r="A351" s="24">
        <v>4260000018</v>
      </c>
      <c r="B351" s="60" t="s">
        <v>336</v>
      </c>
      <c r="C351" s="72">
        <v>2.645</v>
      </c>
      <c r="D351" s="24" t="s">
        <v>35</v>
      </c>
      <c r="E351" s="26">
        <v>261</v>
      </c>
      <c r="F351" s="26">
        <f t="shared" si="9"/>
        <v>690.34500000000003</v>
      </c>
      <c r="G351" s="2">
        <v>1</v>
      </c>
    </row>
    <row r="352" spans="1:7" x14ac:dyDescent="0.25">
      <c r="A352" s="24">
        <v>4260000019</v>
      </c>
      <c r="B352" s="60" t="s">
        <v>337</v>
      </c>
      <c r="C352" s="72">
        <v>2.7029999999999998</v>
      </c>
      <c r="D352" s="24" t="s">
        <v>35</v>
      </c>
      <c r="E352" s="26">
        <v>387</v>
      </c>
      <c r="F352" s="26">
        <f t="shared" si="9"/>
        <v>1046.0609999999999</v>
      </c>
      <c r="G352" s="2">
        <v>1</v>
      </c>
    </row>
    <row r="353" spans="1:7" x14ac:dyDescent="0.25">
      <c r="A353" s="24">
        <v>4260000020</v>
      </c>
      <c r="B353" s="60" t="s">
        <v>338</v>
      </c>
      <c r="C353" s="72">
        <v>2.7029999999999998</v>
      </c>
      <c r="D353" s="24" t="s">
        <v>35</v>
      </c>
      <c r="E353" s="26">
        <v>387</v>
      </c>
      <c r="F353" s="26">
        <f t="shared" si="9"/>
        <v>1046.0609999999999</v>
      </c>
      <c r="G353" s="2">
        <v>1</v>
      </c>
    </row>
    <row r="354" spans="1:7" x14ac:dyDescent="0.25">
      <c r="A354" s="24">
        <v>4260000021</v>
      </c>
      <c r="B354" s="60" t="s">
        <v>339</v>
      </c>
      <c r="C354" s="72">
        <v>1.4430000000000001</v>
      </c>
      <c r="D354" s="24" t="s">
        <v>35</v>
      </c>
      <c r="E354" s="26">
        <v>261</v>
      </c>
      <c r="F354" s="26">
        <f t="shared" si="9"/>
        <v>376.62299999999999</v>
      </c>
      <c r="G354" s="2">
        <v>1</v>
      </c>
    </row>
    <row r="355" spans="1:7" x14ac:dyDescent="0.25">
      <c r="A355" s="24">
        <v>4260000022</v>
      </c>
      <c r="B355" s="60" t="s">
        <v>340</v>
      </c>
      <c r="C355" s="72">
        <v>15.462999999999999</v>
      </c>
      <c r="D355" s="24" t="s">
        <v>35</v>
      </c>
      <c r="E355" s="26">
        <v>261</v>
      </c>
      <c r="F355" s="26">
        <f t="shared" si="9"/>
        <v>4035.8429999999998</v>
      </c>
      <c r="G355" s="2">
        <v>1</v>
      </c>
    </row>
    <row r="356" spans="1:7" x14ac:dyDescent="0.25">
      <c r="A356" s="24">
        <v>4260000023</v>
      </c>
      <c r="B356" s="60" t="s">
        <v>341</v>
      </c>
      <c r="C356" s="72">
        <v>15.46</v>
      </c>
      <c r="D356" s="24" t="s">
        <v>35</v>
      </c>
      <c r="E356" s="26">
        <v>261</v>
      </c>
      <c r="F356" s="26">
        <f t="shared" si="9"/>
        <v>4035.0600000000004</v>
      </c>
      <c r="G356" s="2">
        <v>1</v>
      </c>
    </row>
    <row r="357" spans="1:7" x14ac:dyDescent="0.25">
      <c r="A357" s="24">
        <v>4260000024</v>
      </c>
      <c r="B357" s="60" t="s">
        <v>342</v>
      </c>
      <c r="C357" s="72">
        <v>3.0920000000000001</v>
      </c>
      <c r="D357" s="24" t="s">
        <v>35</v>
      </c>
      <c r="E357" s="26">
        <v>261</v>
      </c>
      <c r="F357" s="26">
        <f t="shared" si="9"/>
        <v>807.01200000000006</v>
      </c>
      <c r="G357" s="2">
        <v>1</v>
      </c>
    </row>
    <row r="358" spans="1:7" x14ac:dyDescent="0.25">
      <c r="A358" s="24">
        <v>4260000025</v>
      </c>
      <c r="B358" s="60" t="s">
        <v>343</v>
      </c>
      <c r="C358" s="72">
        <v>3.1150000000000002</v>
      </c>
      <c r="D358" s="24" t="s">
        <v>35</v>
      </c>
      <c r="E358" s="26">
        <v>261</v>
      </c>
      <c r="F358" s="26">
        <f t="shared" si="9"/>
        <v>813.0150000000001</v>
      </c>
      <c r="G358" s="2">
        <v>1</v>
      </c>
    </row>
    <row r="359" spans="1:7" x14ac:dyDescent="0.25">
      <c r="A359" s="24">
        <v>4260000026</v>
      </c>
      <c r="B359" s="60" t="s">
        <v>344</v>
      </c>
      <c r="C359" s="72">
        <v>6.23</v>
      </c>
      <c r="D359" s="24" t="s">
        <v>35</v>
      </c>
      <c r="E359" s="26">
        <v>261</v>
      </c>
      <c r="F359" s="26">
        <f t="shared" si="9"/>
        <v>1626.0300000000002</v>
      </c>
      <c r="G359" s="2">
        <v>1</v>
      </c>
    </row>
    <row r="360" spans="1:7" x14ac:dyDescent="0.25">
      <c r="A360" s="24">
        <v>4260000027</v>
      </c>
      <c r="B360" s="60" t="s">
        <v>345</v>
      </c>
      <c r="C360" s="72">
        <v>3.1150000000000002</v>
      </c>
      <c r="D360" s="24" t="s">
        <v>35</v>
      </c>
      <c r="E360" s="26">
        <v>261</v>
      </c>
      <c r="F360" s="26">
        <f t="shared" si="9"/>
        <v>813.0150000000001</v>
      </c>
      <c r="G360" s="2">
        <v>1</v>
      </c>
    </row>
    <row r="361" spans="1:7" x14ac:dyDescent="0.25">
      <c r="A361" s="24">
        <v>4260000028</v>
      </c>
      <c r="B361" s="60" t="s">
        <v>346</v>
      </c>
      <c r="C361" s="72">
        <v>2.9304000000000001</v>
      </c>
      <c r="D361" s="24" t="s">
        <v>35</v>
      </c>
      <c r="E361" s="26">
        <v>261</v>
      </c>
      <c r="F361" s="26">
        <f t="shared" si="9"/>
        <v>764.83440000000007</v>
      </c>
      <c r="G361" s="2">
        <v>1</v>
      </c>
    </row>
    <row r="362" spans="1:7" x14ac:dyDescent="0.25">
      <c r="A362" s="24">
        <v>4260000029</v>
      </c>
      <c r="B362" s="60" t="s">
        <v>347</v>
      </c>
      <c r="C362" s="72">
        <v>2.9304000000000001</v>
      </c>
      <c r="D362" s="24" t="s">
        <v>35</v>
      </c>
      <c r="E362" s="26">
        <v>261</v>
      </c>
      <c r="F362" s="26">
        <f t="shared" si="9"/>
        <v>764.83440000000007</v>
      </c>
      <c r="G362" s="2">
        <v>1</v>
      </c>
    </row>
    <row r="363" spans="1:7" x14ac:dyDescent="0.25">
      <c r="A363" s="24">
        <v>4260000030</v>
      </c>
      <c r="B363" s="60" t="s">
        <v>348</v>
      </c>
      <c r="C363" s="72">
        <v>2.9304000000000001</v>
      </c>
      <c r="D363" s="24" t="s">
        <v>35</v>
      </c>
      <c r="E363" s="26">
        <v>261</v>
      </c>
      <c r="F363" s="26">
        <f t="shared" si="9"/>
        <v>764.83440000000007</v>
      </c>
      <c r="G363" s="2">
        <v>1</v>
      </c>
    </row>
    <row r="364" spans="1:7" x14ac:dyDescent="0.25">
      <c r="A364" s="24">
        <v>4260000031</v>
      </c>
      <c r="B364" s="60" t="s">
        <v>349</v>
      </c>
      <c r="C364" s="72">
        <v>5.55</v>
      </c>
      <c r="D364" s="24" t="s">
        <v>35</v>
      </c>
      <c r="E364" s="26">
        <v>387</v>
      </c>
      <c r="F364" s="26">
        <f t="shared" si="9"/>
        <v>2147.85</v>
      </c>
      <c r="G364" s="2">
        <v>1</v>
      </c>
    </row>
    <row r="365" spans="1:7" x14ac:dyDescent="0.25">
      <c r="A365" s="24">
        <v>4260000032</v>
      </c>
      <c r="B365" s="60" t="s">
        <v>350</v>
      </c>
      <c r="C365" s="72">
        <v>4.8674999999999997</v>
      </c>
      <c r="D365" s="24" t="s">
        <v>35</v>
      </c>
      <c r="E365" s="26">
        <v>261</v>
      </c>
      <c r="F365" s="26">
        <f t="shared" si="9"/>
        <v>1270.4175</v>
      </c>
      <c r="G365" s="2">
        <v>1</v>
      </c>
    </row>
    <row r="366" spans="1:7" x14ac:dyDescent="0.25">
      <c r="A366" s="24">
        <v>427</v>
      </c>
      <c r="B366" s="73" t="s">
        <v>351</v>
      </c>
      <c r="C366" s="72"/>
      <c r="D366" s="24"/>
      <c r="E366" s="26"/>
      <c r="F366" s="26" t="str">
        <f t="shared" si="9"/>
        <v/>
      </c>
      <c r="G366" s="2">
        <v>1</v>
      </c>
    </row>
    <row r="367" spans="1:7" x14ac:dyDescent="0.25">
      <c r="A367" s="24">
        <v>4270000001</v>
      </c>
      <c r="B367" s="60" t="s">
        <v>352</v>
      </c>
      <c r="C367" s="72">
        <v>27.4968</v>
      </c>
      <c r="D367" s="24" t="s">
        <v>35</v>
      </c>
      <c r="E367" s="26">
        <v>141</v>
      </c>
      <c r="F367" s="26">
        <f t="shared" si="9"/>
        <v>3877.0488</v>
      </c>
      <c r="G367" s="2">
        <v>1</v>
      </c>
    </row>
    <row r="368" spans="1:7" x14ac:dyDescent="0.25">
      <c r="A368" s="24">
        <v>4270000002</v>
      </c>
      <c r="B368" s="60" t="s">
        <v>353</v>
      </c>
      <c r="C368" s="72">
        <v>24.059000000000001</v>
      </c>
      <c r="D368" s="24" t="s">
        <v>35</v>
      </c>
      <c r="E368" s="26">
        <v>141</v>
      </c>
      <c r="F368" s="26">
        <f t="shared" si="9"/>
        <v>3392.319</v>
      </c>
      <c r="G368" s="2">
        <v>1</v>
      </c>
    </row>
    <row r="369" spans="1:7" x14ac:dyDescent="0.25">
      <c r="A369" s="24">
        <v>4270000003</v>
      </c>
      <c r="B369" s="60" t="s">
        <v>354</v>
      </c>
      <c r="C369" s="72">
        <v>34.371000000000002</v>
      </c>
      <c r="D369" s="24" t="s">
        <v>35</v>
      </c>
      <c r="E369" s="26">
        <v>141</v>
      </c>
      <c r="F369" s="26">
        <f t="shared" si="9"/>
        <v>4846.3110000000006</v>
      </c>
      <c r="G369" s="2">
        <v>1</v>
      </c>
    </row>
    <row r="370" spans="1:7" x14ac:dyDescent="0.25">
      <c r="A370" s="24">
        <v>4270000004</v>
      </c>
      <c r="B370" s="60" t="s">
        <v>355</v>
      </c>
      <c r="C370" s="72">
        <v>34.371000000000002</v>
      </c>
      <c r="D370" s="24" t="s">
        <v>35</v>
      </c>
      <c r="E370" s="26">
        <v>141</v>
      </c>
      <c r="F370" s="26">
        <f t="shared" si="9"/>
        <v>4846.3110000000006</v>
      </c>
      <c r="G370" s="2">
        <v>1</v>
      </c>
    </row>
    <row r="371" spans="1:7" x14ac:dyDescent="0.25">
      <c r="A371" s="24">
        <v>4270000005</v>
      </c>
      <c r="B371" s="60" t="s">
        <v>356</v>
      </c>
      <c r="C371" s="72">
        <v>2.7435</v>
      </c>
      <c r="D371" s="24" t="s">
        <v>35</v>
      </c>
      <c r="E371" s="26">
        <v>141</v>
      </c>
      <c r="F371" s="26">
        <f t="shared" si="9"/>
        <v>386.83350000000002</v>
      </c>
      <c r="G371" s="2">
        <v>1</v>
      </c>
    </row>
    <row r="372" spans="1:7" x14ac:dyDescent="0.25">
      <c r="A372" s="24">
        <v>4270000006</v>
      </c>
      <c r="B372" s="60" t="s">
        <v>357</v>
      </c>
      <c r="C372" s="72">
        <v>5.4870000000000001</v>
      </c>
      <c r="D372" s="24" t="s">
        <v>35</v>
      </c>
      <c r="E372" s="26">
        <v>141</v>
      </c>
      <c r="F372" s="26">
        <f t="shared" si="9"/>
        <v>773.66700000000003</v>
      </c>
      <c r="G372" s="2">
        <v>1</v>
      </c>
    </row>
    <row r="373" spans="1:7" x14ac:dyDescent="0.25">
      <c r="A373" s="24">
        <v>4270000007</v>
      </c>
      <c r="B373" s="60" t="s">
        <v>358</v>
      </c>
      <c r="C373" s="72">
        <v>9.9120000000000008</v>
      </c>
      <c r="D373" s="24" t="s">
        <v>35</v>
      </c>
      <c r="E373" s="26">
        <v>141</v>
      </c>
      <c r="F373" s="26">
        <f t="shared" si="9"/>
        <v>1397.5920000000001</v>
      </c>
      <c r="G373" s="2">
        <v>1</v>
      </c>
    </row>
    <row r="374" spans="1:7" x14ac:dyDescent="0.25">
      <c r="A374" s="24">
        <v>4270000008</v>
      </c>
      <c r="B374" s="60" t="s">
        <v>359</v>
      </c>
      <c r="C374" s="72">
        <v>2.7664</v>
      </c>
      <c r="D374" s="24" t="s">
        <v>35</v>
      </c>
      <c r="E374" s="26">
        <v>141</v>
      </c>
      <c r="F374" s="26">
        <f t="shared" si="9"/>
        <v>390.06239999999997</v>
      </c>
      <c r="G374" s="2">
        <v>1</v>
      </c>
    </row>
    <row r="375" spans="1:7" x14ac:dyDescent="0.25">
      <c r="A375" s="24">
        <v>4270000009</v>
      </c>
      <c r="B375" s="60" t="s">
        <v>360</v>
      </c>
      <c r="C375" s="72">
        <v>15.236000000000001</v>
      </c>
      <c r="D375" s="24" t="s">
        <v>35</v>
      </c>
      <c r="E375" s="26">
        <v>141</v>
      </c>
      <c r="F375" s="26">
        <f t="shared" si="9"/>
        <v>2148.2760000000003</v>
      </c>
      <c r="G375" s="2">
        <v>1</v>
      </c>
    </row>
    <row r="376" spans="1:7" x14ac:dyDescent="0.25">
      <c r="A376" s="24">
        <v>4270000010</v>
      </c>
      <c r="B376" s="60" t="s">
        <v>361</v>
      </c>
      <c r="C376" s="72">
        <v>8.7087000000000003</v>
      </c>
      <c r="D376" s="24" t="s">
        <v>35</v>
      </c>
      <c r="E376" s="26">
        <v>141</v>
      </c>
      <c r="F376" s="26">
        <f t="shared" si="9"/>
        <v>1227.9267</v>
      </c>
      <c r="G376" s="2">
        <v>1</v>
      </c>
    </row>
    <row r="377" spans="1:7" x14ac:dyDescent="0.25">
      <c r="A377" s="24">
        <v>4270000011</v>
      </c>
      <c r="B377" s="60" t="s">
        <v>362</v>
      </c>
      <c r="C377" s="72">
        <v>1.9530000000000001</v>
      </c>
      <c r="D377" s="24" t="s">
        <v>35</v>
      </c>
      <c r="E377" s="26">
        <v>141</v>
      </c>
      <c r="F377" s="26">
        <f t="shared" si="9"/>
        <v>275.37299999999999</v>
      </c>
      <c r="G377" s="2">
        <v>1</v>
      </c>
    </row>
    <row r="378" spans="1:7" x14ac:dyDescent="0.25">
      <c r="A378" s="24">
        <v>4270000012</v>
      </c>
      <c r="B378" s="60" t="s">
        <v>363</v>
      </c>
      <c r="C378" s="72">
        <v>2.0350000000000001</v>
      </c>
      <c r="D378" s="24" t="s">
        <v>35</v>
      </c>
      <c r="E378" s="26">
        <v>141</v>
      </c>
      <c r="F378" s="26">
        <f t="shared" si="9"/>
        <v>286.935</v>
      </c>
      <c r="G378" s="2">
        <v>1</v>
      </c>
    </row>
    <row r="379" spans="1:7" x14ac:dyDescent="0.25">
      <c r="A379" s="24">
        <v>4270000013</v>
      </c>
      <c r="B379" s="60" t="s">
        <v>364</v>
      </c>
      <c r="C379" s="72">
        <v>2.9279999999999999</v>
      </c>
      <c r="D379" s="24" t="s">
        <v>35</v>
      </c>
      <c r="E379" s="26">
        <v>141</v>
      </c>
      <c r="F379" s="26">
        <f t="shared" si="9"/>
        <v>412.84800000000001</v>
      </c>
      <c r="G379" s="2">
        <v>1</v>
      </c>
    </row>
    <row r="380" spans="1:7" x14ac:dyDescent="0.25">
      <c r="A380" s="24">
        <v>4270000014</v>
      </c>
      <c r="B380" s="60" t="s">
        <v>365</v>
      </c>
      <c r="C380" s="72">
        <v>6.3280000000000003</v>
      </c>
      <c r="D380" s="24" t="s">
        <v>35</v>
      </c>
      <c r="E380" s="26">
        <v>141</v>
      </c>
      <c r="F380" s="26">
        <f t="shared" si="9"/>
        <v>892.24800000000005</v>
      </c>
      <c r="G380" s="2">
        <v>1</v>
      </c>
    </row>
    <row r="381" spans="1:7" x14ac:dyDescent="0.25">
      <c r="A381" s="24"/>
      <c r="B381" s="25"/>
      <c r="C381" s="45"/>
      <c r="D381" s="24"/>
      <c r="E381" s="26"/>
      <c r="F381" s="26" t="str">
        <f t="shared" si="9"/>
        <v/>
      </c>
      <c r="G381" s="2">
        <v>1</v>
      </c>
    </row>
    <row r="382" spans="1:7" x14ac:dyDescent="0.25">
      <c r="A382" s="24"/>
      <c r="B382" s="25"/>
      <c r="C382" s="45"/>
      <c r="D382" s="24"/>
      <c r="E382" s="26"/>
      <c r="F382" s="26" t="str">
        <f t="shared" si="9"/>
        <v/>
      </c>
      <c r="G382" s="2">
        <v>1</v>
      </c>
    </row>
    <row r="383" spans="1:7" x14ac:dyDescent="0.25">
      <c r="A383" s="27">
        <v>43</v>
      </c>
      <c r="B383" s="34" t="s">
        <v>366</v>
      </c>
      <c r="C383" s="44"/>
      <c r="D383" s="27"/>
      <c r="E383" s="28"/>
      <c r="F383" s="29">
        <f>SUM(F384:F398)</f>
        <v>16252</v>
      </c>
      <c r="G383" s="2">
        <v>1</v>
      </c>
    </row>
    <row r="384" spans="1:7" x14ac:dyDescent="0.25">
      <c r="A384" s="24">
        <v>431</v>
      </c>
      <c r="B384" s="25" t="s">
        <v>367</v>
      </c>
      <c r="C384" s="45"/>
      <c r="D384" s="24"/>
      <c r="E384" s="26"/>
      <c r="F384" s="26" t="str">
        <f t="shared" ref="F384:F417" si="10">IF(C384="","",C384*E384)</f>
        <v/>
      </c>
      <c r="G384" s="2">
        <v>1</v>
      </c>
    </row>
    <row r="385" spans="1:7" x14ac:dyDescent="0.25">
      <c r="A385" s="24">
        <v>4310000001</v>
      </c>
      <c r="B385" s="25" t="s">
        <v>368</v>
      </c>
      <c r="C385" s="45">
        <v>9</v>
      </c>
      <c r="D385" s="24" t="s">
        <v>13</v>
      </c>
      <c r="E385" s="26">
        <v>387</v>
      </c>
      <c r="F385" s="26">
        <f t="shared" si="10"/>
        <v>3483</v>
      </c>
      <c r="G385" s="2">
        <v>1</v>
      </c>
    </row>
    <row r="386" spans="1:7" x14ac:dyDescent="0.25">
      <c r="A386" s="24">
        <v>432</v>
      </c>
      <c r="B386" s="25" t="s">
        <v>369</v>
      </c>
      <c r="C386" s="45"/>
      <c r="D386" s="24"/>
      <c r="E386" s="26"/>
      <c r="F386" s="26"/>
      <c r="G386" s="2">
        <v>1</v>
      </c>
    </row>
    <row r="387" spans="1:7" ht="30" x14ac:dyDescent="0.25">
      <c r="A387" s="24">
        <v>4320000001</v>
      </c>
      <c r="B387" s="73" t="s">
        <v>370</v>
      </c>
      <c r="C387" s="45">
        <v>1</v>
      </c>
      <c r="D387" s="24" t="s">
        <v>13</v>
      </c>
      <c r="E387" s="26">
        <v>2540</v>
      </c>
      <c r="F387" s="26">
        <f t="shared" si="10"/>
        <v>2540</v>
      </c>
      <c r="G387" s="2">
        <v>1</v>
      </c>
    </row>
    <row r="388" spans="1:7" ht="30" x14ac:dyDescent="0.25">
      <c r="A388" s="24">
        <v>4320000002</v>
      </c>
      <c r="B388" s="73" t="s">
        <v>371</v>
      </c>
      <c r="C388" s="45">
        <v>1</v>
      </c>
      <c r="D388" s="24" t="s">
        <v>13</v>
      </c>
      <c r="E388" s="26">
        <v>1810</v>
      </c>
      <c r="F388" s="26">
        <f t="shared" si="10"/>
        <v>1810</v>
      </c>
      <c r="G388" s="2">
        <v>1</v>
      </c>
    </row>
    <row r="389" spans="1:7" ht="30" x14ac:dyDescent="0.25">
      <c r="A389" s="24">
        <v>4320000003</v>
      </c>
      <c r="B389" s="73" t="s">
        <v>372</v>
      </c>
      <c r="C389" s="45">
        <v>1</v>
      </c>
      <c r="D389" s="24" t="s">
        <v>13</v>
      </c>
      <c r="E389" s="26">
        <v>1930</v>
      </c>
      <c r="F389" s="26">
        <f t="shared" si="10"/>
        <v>1930</v>
      </c>
      <c r="G389" s="2">
        <v>1</v>
      </c>
    </row>
    <row r="390" spans="1:7" ht="30" x14ac:dyDescent="0.25">
      <c r="A390" s="24">
        <v>4320000004</v>
      </c>
      <c r="B390" s="73" t="s">
        <v>373</v>
      </c>
      <c r="C390" s="45">
        <v>1</v>
      </c>
      <c r="D390" s="24" t="s">
        <v>13</v>
      </c>
      <c r="E390" s="26">
        <v>1870</v>
      </c>
      <c r="F390" s="26">
        <f t="shared" si="10"/>
        <v>1870</v>
      </c>
      <c r="G390" s="2">
        <v>1</v>
      </c>
    </row>
    <row r="391" spans="1:7" ht="30" x14ac:dyDescent="0.25">
      <c r="A391" s="24">
        <v>4320000005</v>
      </c>
      <c r="B391" s="73" t="s">
        <v>374</v>
      </c>
      <c r="C391" s="45">
        <v>1</v>
      </c>
      <c r="D391" s="24" t="s">
        <v>13</v>
      </c>
      <c r="E391" s="26">
        <v>1569</v>
      </c>
      <c r="F391" s="26">
        <f t="shared" si="10"/>
        <v>1569</v>
      </c>
      <c r="G391" s="2">
        <v>1</v>
      </c>
    </row>
    <row r="392" spans="1:7" x14ac:dyDescent="0.25">
      <c r="A392" s="24">
        <v>436</v>
      </c>
      <c r="B392" s="25" t="s">
        <v>375</v>
      </c>
      <c r="C392" s="45"/>
      <c r="D392" s="24"/>
      <c r="E392" s="26"/>
      <c r="F392" s="26" t="str">
        <f t="shared" si="10"/>
        <v/>
      </c>
      <c r="G392" s="2">
        <v>1</v>
      </c>
    </row>
    <row r="393" spans="1:7" ht="30" x14ac:dyDescent="0.25">
      <c r="A393" s="24">
        <v>4360000001</v>
      </c>
      <c r="B393" s="73" t="s">
        <v>376</v>
      </c>
      <c r="C393" s="45">
        <v>1</v>
      </c>
      <c r="D393" s="24" t="s">
        <v>13</v>
      </c>
      <c r="E393" s="26">
        <v>800</v>
      </c>
      <c r="F393" s="26">
        <f t="shared" si="10"/>
        <v>800</v>
      </c>
      <c r="G393" s="2">
        <v>1</v>
      </c>
    </row>
    <row r="394" spans="1:7" x14ac:dyDescent="0.25">
      <c r="A394" s="24">
        <v>4360000002</v>
      </c>
      <c r="B394" s="73" t="s">
        <v>377</v>
      </c>
      <c r="C394" s="45">
        <v>1</v>
      </c>
      <c r="D394" s="24" t="s">
        <v>13</v>
      </c>
      <c r="E394" s="26">
        <v>800</v>
      </c>
      <c r="F394" s="26">
        <f t="shared" si="10"/>
        <v>800</v>
      </c>
      <c r="G394" s="2">
        <v>1</v>
      </c>
    </row>
    <row r="395" spans="1:7" x14ac:dyDescent="0.25">
      <c r="A395" s="24">
        <v>4360000003</v>
      </c>
      <c r="B395" s="73" t="s">
        <v>378</v>
      </c>
      <c r="C395" s="45">
        <v>1</v>
      </c>
      <c r="D395" s="24" t="s">
        <v>13</v>
      </c>
      <c r="E395" s="26">
        <v>650</v>
      </c>
      <c r="F395" s="26">
        <f t="shared" si="10"/>
        <v>650</v>
      </c>
      <c r="G395" s="2">
        <v>1</v>
      </c>
    </row>
    <row r="396" spans="1:7" x14ac:dyDescent="0.25">
      <c r="A396" s="24">
        <v>4360000004</v>
      </c>
      <c r="B396" s="73" t="s">
        <v>379</v>
      </c>
      <c r="C396" s="45">
        <v>1</v>
      </c>
      <c r="D396" s="24" t="s">
        <v>13</v>
      </c>
      <c r="E396" s="26">
        <v>800</v>
      </c>
      <c r="F396" s="26">
        <f t="shared" si="10"/>
        <v>800</v>
      </c>
      <c r="G396" s="2">
        <v>1</v>
      </c>
    </row>
    <row r="397" spans="1:7" x14ac:dyDescent="0.25">
      <c r="A397" s="24"/>
      <c r="B397" s="25"/>
      <c r="C397" s="45"/>
      <c r="D397" s="24"/>
      <c r="E397" s="26"/>
      <c r="F397" s="26"/>
      <c r="G397" s="2">
        <v>1</v>
      </c>
    </row>
    <row r="398" spans="1:7" x14ac:dyDescent="0.25">
      <c r="A398" s="24"/>
      <c r="B398" s="25"/>
      <c r="C398" s="45"/>
      <c r="D398" s="24"/>
      <c r="E398" s="26"/>
      <c r="F398" s="26"/>
      <c r="G398" s="2">
        <v>1</v>
      </c>
    </row>
    <row r="399" spans="1:7" x14ac:dyDescent="0.25">
      <c r="A399" s="27">
        <v>46</v>
      </c>
      <c r="B399" s="55" t="s">
        <v>380</v>
      </c>
      <c r="C399" s="50"/>
      <c r="D399" s="27"/>
      <c r="E399" s="29"/>
      <c r="F399" s="29">
        <f>SUM(F400:F404)</f>
        <v>1232</v>
      </c>
      <c r="G399" s="2">
        <v>1</v>
      </c>
    </row>
    <row r="400" spans="1:7" x14ac:dyDescent="0.25">
      <c r="A400" s="24">
        <v>461</v>
      </c>
      <c r="B400" s="25" t="s">
        <v>381</v>
      </c>
      <c r="C400" s="39"/>
      <c r="D400" s="24"/>
      <c r="E400" s="26"/>
      <c r="F400" s="26"/>
      <c r="G400" s="2">
        <v>1</v>
      </c>
    </row>
    <row r="401" spans="1:7" x14ac:dyDescent="0.25">
      <c r="A401" s="24">
        <v>4610000001</v>
      </c>
      <c r="B401" s="25" t="s">
        <v>382</v>
      </c>
      <c r="C401" s="39">
        <v>11</v>
      </c>
      <c r="D401" s="24" t="s">
        <v>35</v>
      </c>
      <c r="E401" s="26">
        <v>59</v>
      </c>
      <c r="F401" s="26">
        <f t="shared" ref="F401:F404" si="11">IF(C401="","",C401*E401)</f>
        <v>649</v>
      </c>
      <c r="G401" s="2">
        <v>1</v>
      </c>
    </row>
    <row r="402" spans="1:7" x14ac:dyDescent="0.25">
      <c r="A402" s="24">
        <v>462</v>
      </c>
      <c r="B402" s="25" t="s">
        <v>237</v>
      </c>
      <c r="C402" s="39"/>
      <c r="D402" s="24"/>
      <c r="E402" s="26"/>
      <c r="F402" s="26" t="str">
        <f t="shared" si="11"/>
        <v/>
      </c>
      <c r="G402" s="2">
        <v>1</v>
      </c>
    </row>
    <row r="403" spans="1:7" x14ac:dyDescent="0.25">
      <c r="A403" s="24">
        <v>4620000001</v>
      </c>
      <c r="B403" s="25" t="s">
        <v>383</v>
      </c>
      <c r="C403" s="39">
        <v>11</v>
      </c>
      <c r="D403" s="24" t="s">
        <v>35</v>
      </c>
      <c r="E403" s="26">
        <v>22</v>
      </c>
      <c r="F403" s="26">
        <f t="shared" si="11"/>
        <v>242</v>
      </c>
      <c r="G403" s="2">
        <v>1</v>
      </c>
    </row>
    <row r="404" spans="1:7" ht="30" x14ac:dyDescent="0.25">
      <c r="A404" s="24">
        <v>4620000002</v>
      </c>
      <c r="B404" s="25" t="s">
        <v>384</v>
      </c>
      <c r="C404" s="39">
        <v>11</v>
      </c>
      <c r="D404" s="24" t="s">
        <v>35</v>
      </c>
      <c r="E404" s="26">
        <v>31</v>
      </c>
      <c r="F404" s="26">
        <f t="shared" si="11"/>
        <v>341</v>
      </c>
      <c r="G404" s="2">
        <v>1</v>
      </c>
    </row>
    <row r="405" spans="1:7" x14ac:dyDescent="0.25">
      <c r="A405" s="24"/>
      <c r="B405" s="25"/>
      <c r="C405" s="45"/>
      <c r="D405" s="24"/>
      <c r="E405" s="26"/>
      <c r="F405" s="26"/>
      <c r="G405" s="2">
        <v>1</v>
      </c>
    </row>
    <row r="406" spans="1:7" x14ac:dyDescent="0.25">
      <c r="A406" s="24"/>
      <c r="B406" s="25"/>
      <c r="C406" s="45"/>
      <c r="D406" s="24"/>
      <c r="E406" s="26"/>
      <c r="F406" s="26" t="str">
        <f t="shared" si="10"/>
        <v/>
      </c>
      <c r="G406" s="2">
        <v>1</v>
      </c>
    </row>
    <row r="407" spans="1:7" x14ac:dyDescent="0.25">
      <c r="A407" s="27">
        <v>47</v>
      </c>
      <c r="B407" s="34" t="s">
        <v>385</v>
      </c>
      <c r="C407" s="44"/>
      <c r="D407" s="27"/>
      <c r="E407" s="28"/>
      <c r="F407" s="29">
        <f>SUM(F408:F416)</f>
        <v>7099.6</v>
      </c>
      <c r="G407" s="2">
        <v>1</v>
      </c>
    </row>
    <row r="408" spans="1:7" x14ac:dyDescent="0.25">
      <c r="A408" s="24">
        <v>473</v>
      </c>
      <c r="B408" s="25" t="s">
        <v>386</v>
      </c>
      <c r="C408" s="39"/>
      <c r="D408" s="24"/>
      <c r="E408" s="26"/>
      <c r="F408" s="26" t="str">
        <f t="shared" si="10"/>
        <v/>
      </c>
      <c r="G408" s="2">
        <v>1</v>
      </c>
    </row>
    <row r="409" spans="1:7" x14ac:dyDescent="0.25">
      <c r="A409" s="24">
        <v>4730000001</v>
      </c>
      <c r="B409" s="73" t="s">
        <v>387</v>
      </c>
      <c r="C409" s="74">
        <f>4.6+10</f>
        <v>14.6</v>
      </c>
      <c r="D409" s="24" t="s">
        <v>11</v>
      </c>
      <c r="E409" s="26">
        <v>110</v>
      </c>
      <c r="F409" s="26">
        <f t="shared" si="10"/>
        <v>1606</v>
      </c>
      <c r="G409" s="2">
        <v>1</v>
      </c>
    </row>
    <row r="410" spans="1:7" x14ac:dyDescent="0.25">
      <c r="A410" s="24">
        <v>4730000002</v>
      </c>
      <c r="B410" s="73" t="s">
        <v>388</v>
      </c>
      <c r="C410" s="74">
        <v>12</v>
      </c>
      <c r="D410" s="24" t="s">
        <v>11</v>
      </c>
      <c r="E410" s="26">
        <v>198</v>
      </c>
      <c r="F410" s="26">
        <f t="shared" si="10"/>
        <v>2376</v>
      </c>
      <c r="G410" s="2">
        <v>1</v>
      </c>
    </row>
    <row r="411" spans="1:7" x14ac:dyDescent="0.25">
      <c r="A411" s="24">
        <v>4730000003</v>
      </c>
      <c r="B411" s="73" t="s">
        <v>389</v>
      </c>
      <c r="C411" s="74">
        <v>4.9400000000000004</v>
      </c>
      <c r="D411" s="24" t="s">
        <v>11</v>
      </c>
      <c r="E411" s="26">
        <v>240</v>
      </c>
      <c r="F411" s="26">
        <f t="shared" si="10"/>
        <v>1185.6000000000001</v>
      </c>
      <c r="G411" s="2">
        <v>1</v>
      </c>
    </row>
    <row r="412" spans="1:7" x14ac:dyDescent="0.25">
      <c r="A412" s="24">
        <v>475</v>
      </c>
      <c r="B412" s="73" t="s">
        <v>390</v>
      </c>
      <c r="C412" s="74"/>
      <c r="D412" s="24"/>
      <c r="E412" s="26"/>
      <c r="F412" s="26" t="str">
        <f t="shared" si="10"/>
        <v/>
      </c>
      <c r="G412" s="2">
        <v>1</v>
      </c>
    </row>
    <row r="413" spans="1:7" x14ac:dyDescent="0.25">
      <c r="A413" s="24">
        <v>4750000001</v>
      </c>
      <c r="B413" s="73" t="s">
        <v>391</v>
      </c>
      <c r="C413" s="74">
        <v>1</v>
      </c>
      <c r="D413" s="24" t="s">
        <v>13</v>
      </c>
      <c r="E413" s="26">
        <v>510</v>
      </c>
      <c r="F413" s="26">
        <f t="shared" si="10"/>
        <v>510</v>
      </c>
      <c r="G413" s="2">
        <v>1</v>
      </c>
    </row>
    <row r="414" spans="1:7" x14ac:dyDescent="0.25">
      <c r="A414" s="24">
        <v>4750000002</v>
      </c>
      <c r="B414" s="73" t="s">
        <v>392</v>
      </c>
      <c r="C414" s="74">
        <v>1</v>
      </c>
      <c r="D414" s="24" t="s">
        <v>13</v>
      </c>
      <c r="E414" s="26">
        <v>1020</v>
      </c>
      <c r="F414" s="26">
        <f t="shared" si="10"/>
        <v>1020</v>
      </c>
      <c r="G414" s="2">
        <v>1</v>
      </c>
    </row>
    <row r="415" spans="1:7" x14ac:dyDescent="0.25">
      <c r="A415" s="24">
        <v>4750000003</v>
      </c>
      <c r="B415" s="73" t="s">
        <v>393</v>
      </c>
      <c r="C415" s="74">
        <v>1</v>
      </c>
      <c r="D415" s="24" t="s">
        <v>13</v>
      </c>
      <c r="E415" s="26">
        <v>402</v>
      </c>
      <c r="F415" s="26">
        <f t="shared" si="10"/>
        <v>402</v>
      </c>
      <c r="G415" s="2">
        <v>1</v>
      </c>
    </row>
    <row r="416" spans="1:7" x14ac:dyDescent="0.25">
      <c r="A416" s="24"/>
      <c r="B416" s="25"/>
      <c r="C416" s="45"/>
      <c r="D416" s="24"/>
      <c r="E416" s="26"/>
      <c r="F416" s="26"/>
      <c r="G416" s="2">
        <v>1</v>
      </c>
    </row>
    <row r="417" spans="1:7" x14ac:dyDescent="0.25">
      <c r="A417" s="24"/>
      <c r="B417" s="25"/>
      <c r="C417" s="45"/>
      <c r="D417" s="24"/>
      <c r="E417" s="26"/>
      <c r="F417" s="26" t="str">
        <f t="shared" si="10"/>
        <v/>
      </c>
      <c r="G417" s="2">
        <v>1</v>
      </c>
    </row>
    <row r="418" spans="1:7" x14ac:dyDescent="0.25">
      <c r="A418" s="27">
        <v>48</v>
      </c>
      <c r="B418" s="34" t="s">
        <v>394</v>
      </c>
      <c r="C418" s="44"/>
      <c r="D418" s="27"/>
      <c r="E418" s="28"/>
      <c r="F418" s="29">
        <f>SUM(F420:F448)</f>
        <v>195371.82600000003</v>
      </c>
      <c r="G418" s="2">
        <v>1</v>
      </c>
    </row>
    <row r="419" spans="1:7" x14ac:dyDescent="0.25">
      <c r="A419" s="24">
        <v>482</v>
      </c>
      <c r="B419" s="65" t="s">
        <v>395</v>
      </c>
      <c r="C419" s="45"/>
      <c r="D419" s="24"/>
      <c r="E419" s="66"/>
      <c r="F419" s="26"/>
      <c r="G419" s="2">
        <v>1</v>
      </c>
    </row>
    <row r="420" spans="1:7" x14ac:dyDescent="0.25">
      <c r="A420" s="24">
        <v>4820000001</v>
      </c>
      <c r="B420" s="65" t="s">
        <v>396</v>
      </c>
      <c r="C420" s="45">
        <f>1064.3</f>
        <v>1064.3</v>
      </c>
      <c r="D420" s="24" t="s">
        <v>35</v>
      </c>
      <c r="E420" s="66">
        <v>16</v>
      </c>
      <c r="F420" s="26">
        <f t="shared" ref="F420:F446" si="12">IF(C420="","",C420*E420)</f>
        <v>17028.8</v>
      </c>
      <c r="G420" s="2">
        <v>1</v>
      </c>
    </row>
    <row r="421" spans="1:7" x14ac:dyDescent="0.25">
      <c r="A421" s="24">
        <v>484</v>
      </c>
      <c r="B421" s="25" t="s">
        <v>270</v>
      </c>
      <c r="C421" s="45"/>
      <c r="D421" s="24"/>
      <c r="E421" s="26"/>
      <c r="F421" s="26" t="str">
        <f t="shared" si="12"/>
        <v/>
      </c>
      <c r="G421" s="2">
        <v>1</v>
      </c>
    </row>
    <row r="422" spans="1:7" x14ac:dyDescent="0.25">
      <c r="A422" s="24">
        <v>4840000001</v>
      </c>
      <c r="B422" s="25" t="s">
        <v>397</v>
      </c>
      <c r="C422" s="45">
        <v>142.6</v>
      </c>
      <c r="D422" s="24" t="s">
        <v>35</v>
      </c>
      <c r="E422" s="26">
        <v>44</v>
      </c>
      <c r="F422" s="26">
        <f t="shared" si="12"/>
        <v>6274.4</v>
      </c>
      <c r="G422" s="2">
        <v>1</v>
      </c>
    </row>
    <row r="423" spans="1:7" x14ac:dyDescent="0.25">
      <c r="A423" s="24">
        <v>485</v>
      </c>
      <c r="B423" s="25" t="s">
        <v>398</v>
      </c>
      <c r="C423" s="45"/>
      <c r="D423" s="24"/>
      <c r="E423" s="26"/>
      <c r="F423" s="26" t="str">
        <f t="shared" si="12"/>
        <v/>
      </c>
      <c r="G423" s="2">
        <v>1</v>
      </c>
    </row>
    <row r="424" spans="1:7" x14ac:dyDescent="0.25">
      <c r="A424" s="24">
        <v>4850000001</v>
      </c>
      <c r="B424" s="25" t="s">
        <v>399</v>
      </c>
      <c r="C424" s="45">
        <v>180.3</v>
      </c>
      <c r="D424" s="24" t="s">
        <v>11</v>
      </c>
      <c r="E424" s="26">
        <v>47</v>
      </c>
      <c r="F424" s="26">
        <f t="shared" si="12"/>
        <v>8474.1</v>
      </c>
      <c r="G424" s="2">
        <v>1</v>
      </c>
    </row>
    <row r="425" spans="1:7" x14ac:dyDescent="0.25">
      <c r="A425" s="24">
        <v>4850000002</v>
      </c>
      <c r="B425" s="25" t="s">
        <v>400</v>
      </c>
      <c r="C425" s="45">
        <v>180.3</v>
      </c>
      <c r="D425" s="24" t="s">
        <v>11</v>
      </c>
      <c r="E425" s="26">
        <v>26</v>
      </c>
      <c r="F425" s="26">
        <f t="shared" si="12"/>
        <v>4687.8</v>
      </c>
      <c r="G425" s="2">
        <v>1</v>
      </c>
    </row>
    <row r="426" spans="1:7" x14ac:dyDescent="0.25">
      <c r="A426" s="24">
        <v>4850000003</v>
      </c>
      <c r="B426" s="25" t="s">
        <v>401</v>
      </c>
      <c r="C426" s="45">
        <v>8.1</v>
      </c>
      <c r="D426" s="24" t="s">
        <v>35</v>
      </c>
      <c r="E426" s="26">
        <v>198</v>
      </c>
      <c r="F426" s="26">
        <f t="shared" si="12"/>
        <v>1603.8</v>
      </c>
      <c r="G426" s="2">
        <v>1</v>
      </c>
    </row>
    <row r="427" spans="1:7" x14ac:dyDescent="0.25">
      <c r="A427" s="24">
        <v>4850000004</v>
      </c>
      <c r="B427" s="25" t="s">
        <v>402</v>
      </c>
      <c r="C427" s="45">
        <v>78.2</v>
      </c>
      <c r="D427" s="24" t="s">
        <v>11</v>
      </c>
      <c r="E427" s="26">
        <v>31.2</v>
      </c>
      <c r="F427" s="26">
        <f t="shared" si="12"/>
        <v>2439.84</v>
      </c>
      <c r="G427" s="2">
        <v>1</v>
      </c>
    </row>
    <row r="428" spans="1:7" x14ac:dyDescent="0.25">
      <c r="A428" s="24">
        <v>4850000005</v>
      </c>
      <c r="B428" s="25" t="s">
        <v>403</v>
      </c>
      <c r="C428" s="45">
        <v>24.8</v>
      </c>
      <c r="D428" s="24" t="s">
        <v>11</v>
      </c>
      <c r="E428" s="26">
        <v>28.1</v>
      </c>
      <c r="F428" s="26">
        <f t="shared" si="12"/>
        <v>696.88000000000011</v>
      </c>
      <c r="G428" s="2">
        <v>1</v>
      </c>
    </row>
    <row r="429" spans="1:7" x14ac:dyDescent="0.25">
      <c r="A429" s="24">
        <v>4850000006</v>
      </c>
      <c r="B429" s="25" t="s">
        <v>404</v>
      </c>
      <c r="C429" s="45">
        <v>41.7</v>
      </c>
      <c r="D429" s="24" t="s">
        <v>11</v>
      </c>
      <c r="E429" s="26">
        <v>28</v>
      </c>
      <c r="F429" s="26">
        <f t="shared" si="12"/>
        <v>1167.6000000000001</v>
      </c>
      <c r="G429" s="2">
        <v>1</v>
      </c>
    </row>
    <row r="430" spans="1:7" x14ac:dyDescent="0.25">
      <c r="A430" s="24">
        <v>4850000007</v>
      </c>
      <c r="B430" s="25" t="s">
        <v>405</v>
      </c>
      <c r="C430" s="45">
        <v>38</v>
      </c>
      <c r="D430" s="24" t="s">
        <v>13</v>
      </c>
      <c r="E430" s="26">
        <v>298</v>
      </c>
      <c r="F430" s="26">
        <f t="shared" si="12"/>
        <v>11324</v>
      </c>
      <c r="G430" s="2">
        <v>1</v>
      </c>
    </row>
    <row r="431" spans="1:7" x14ac:dyDescent="0.25">
      <c r="A431" s="24">
        <v>4850000008</v>
      </c>
      <c r="B431" s="25" t="s">
        <v>406</v>
      </c>
      <c r="C431" s="45">
        <v>112.4</v>
      </c>
      <c r="D431" s="24" t="s">
        <v>11</v>
      </c>
      <c r="E431" s="26">
        <v>6</v>
      </c>
      <c r="F431" s="26">
        <f t="shared" si="12"/>
        <v>674.40000000000009</v>
      </c>
      <c r="G431" s="2">
        <v>1</v>
      </c>
    </row>
    <row r="432" spans="1:7" x14ac:dyDescent="0.25">
      <c r="A432" s="24">
        <v>4850000009</v>
      </c>
      <c r="B432" s="25" t="s">
        <v>407</v>
      </c>
      <c r="C432" s="45">
        <f>2</f>
        <v>2</v>
      </c>
      <c r="D432" s="24" t="s">
        <v>13</v>
      </c>
      <c r="E432" s="26">
        <v>187</v>
      </c>
      <c r="F432" s="26">
        <f t="shared" si="12"/>
        <v>374</v>
      </c>
      <c r="G432" s="2">
        <v>1</v>
      </c>
    </row>
    <row r="433" spans="1:7" x14ac:dyDescent="0.25">
      <c r="A433" s="24">
        <v>4850000010</v>
      </c>
      <c r="B433" s="25" t="s">
        <v>408</v>
      </c>
      <c r="C433" s="45">
        <v>1</v>
      </c>
      <c r="D433" s="24" t="s">
        <v>29</v>
      </c>
      <c r="E433" s="26">
        <v>1020</v>
      </c>
      <c r="F433" s="26">
        <f t="shared" si="12"/>
        <v>1020</v>
      </c>
      <c r="G433" s="2">
        <v>1</v>
      </c>
    </row>
    <row r="434" spans="1:7" x14ac:dyDescent="0.25">
      <c r="A434" s="24">
        <v>486</v>
      </c>
      <c r="B434" s="25" t="s">
        <v>297</v>
      </c>
      <c r="C434" s="45"/>
      <c r="D434" s="24"/>
      <c r="E434" s="26"/>
      <c r="F434" s="26" t="str">
        <f t="shared" si="12"/>
        <v/>
      </c>
      <c r="G434" s="2">
        <v>1</v>
      </c>
    </row>
    <row r="435" spans="1:7" x14ac:dyDescent="0.25">
      <c r="A435" s="24">
        <v>4860000001</v>
      </c>
      <c r="B435" s="25" t="s">
        <v>409</v>
      </c>
      <c r="C435" s="45">
        <v>12.3</v>
      </c>
      <c r="D435" s="24" t="s">
        <v>35</v>
      </c>
      <c r="E435" s="26">
        <v>12.41</v>
      </c>
      <c r="F435" s="26">
        <f t="shared" si="12"/>
        <v>152.643</v>
      </c>
      <c r="G435" s="2">
        <v>1</v>
      </c>
    </row>
    <row r="436" spans="1:7" ht="30" x14ac:dyDescent="0.25">
      <c r="A436" s="24">
        <v>4860000002</v>
      </c>
      <c r="B436" s="25" t="s">
        <v>410</v>
      </c>
      <c r="C436" s="45">
        <f>1145.38+12.3</f>
        <v>1157.68</v>
      </c>
      <c r="D436" s="24" t="s">
        <v>35</v>
      </c>
      <c r="E436" s="26">
        <v>8.02</v>
      </c>
      <c r="F436" s="26">
        <f t="shared" si="12"/>
        <v>9284.5936000000002</v>
      </c>
      <c r="G436" s="2">
        <v>1</v>
      </c>
    </row>
    <row r="437" spans="1:7" x14ac:dyDescent="0.25">
      <c r="A437" s="24">
        <v>4860000003</v>
      </c>
      <c r="B437" s="25" t="s">
        <v>411</v>
      </c>
      <c r="C437" s="45">
        <v>1145.3800000000001</v>
      </c>
      <c r="D437" s="24" t="s">
        <v>35</v>
      </c>
      <c r="E437" s="26">
        <v>9.6300000000000008</v>
      </c>
      <c r="F437" s="26">
        <f t="shared" si="12"/>
        <v>11030.009400000003</v>
      </c>
      <c r="G437" s="2">
        <v>1</v>
      </c>
    </row>
    <row r="438" spans="1:7" x14ac:dyDescent="0.25">
      <c r="A438" s="24">
        <v>487</v>
      </c>
      <c r="B438" s="25" t="s">
        <v>245</v>
      </c>
      <c r="C438" s="45"/>
      <c r="D438" s="24"/>
      <c r="E438" s="26"/>
      <c r="F438" s="26" t="str">
        <f t="shared" si="12"/>
        <v/>
      </c>
      <c r="G438" s="2">
        <v>1</v>
      </c>
    </row>
    <row r="439" spans="1:7" ht="30" x14ac:dyDescent="0.25">
      <c r="A439" s="24">
        <v>4870000001</v>
      </c>
      <c r="B439" s="25" t="s">
        <v>412</v>
      </c>
      <c r="C439" s="45">
        <v>1064.3</v>
      </c>
      <c r="D439" s="24" t="s">
        <v>35</v>
      </c>
      <c r="E439" s="26">
        <v>7</v>
      </c>
      <c r="F439" s="26">
        <f t="shared" si="12"/>
        <v>7450.0999999999995</v>
      </c>
      <c r="G439" s="2">
        <v>1</v>
      </c>
    </row>
    <row r="440" spans="1:7" x14ac:dyDescent="0.25">
      <c r="A440" s="24">
        <v>4870000002</v>
      </c>
      <c r="B440" s="25" t="s">
        <v>413</v>
      </c>
      <c r="C440" s="45">
        <v>1064.3</v>
      </c>
      <c r="D440" s="24" t="s">
        <v>35</v>
      </c>
      <c r="E440" s="26">
        <v>41.2</v>
      </c>
      <c r="F440" s="26">
        <f t="shared" si="12"/>
        <v>43849.16</v>
      </c>
      <c r="G440" s="2">
        <v>1</v>
      </c>
    </row>
    <row r="441" spans="1:7" x14ac:dyDescent="0.25">
      <c r="A441" s="24">
        <v>4870000003</v>
      </c>
      <c r="B441" s="25" t="s">
        <v>414</v>
      </c>
      <c r="C441" s="45">
        <v>1064.3</v>
      </c>
      <c r="D441" s="24" t="s">
        <v>35</v>
      </c>
      <c r="E441" s="26">
        <v>6</v>
      </c>
      <c r="F441" s="26">
        <f t="shared" si="12"/>
        <v>6385.7999999999993</v>
      </c>
      <c r="G441" s="2">
        <v>1</v>
      </c>
    </row>
    <row r="442" spans="1:7" x14ac:dyDescent="0.25">
      <c r="A442" s="24">
        <v>4870000004</v>
      </c>
      <c r="B442" s="25" t="s">
        <v>415</v>
      </c>
      <c r="C442" s="45">
        <f>1145.38+12.3</f>
        <v>1157.68</v>
      </c>
      <c r="D442" s="24" t="s">
        <v>35</v>
      </c>
      <c r="E442" s="26">
        <v>4</v>
      </c>
      <c r="F442" s="26">
        <f t="shared" si="12"/>
        <v>4630.72</v>
      </c>
      <c r="G442" s="2">
        <v>1</v>
      </c>
    </row>
    <row r="443" spans="1:7" x14ac:dyDescent="0.25">
      <c r="A443" s="24">
        <v>488</v>
      </c>
      <c r="B443" s="25" t="s">
        <v>416</v>
      </c>
      <c r="C443" s="45"/>
      <c r="D443" s="24"/>
      <c r="E443" s="26"/>
      <c r="F443" s="26" t="str">
        <f t="shared" si="12"/>
        <v/>
      </c>
      <c r="G443" s="2">
        <v>1</v>
      </c>
    </row>
    <row r="444" spans="1:7" x14ac:dyDescent="0.25">
      <c r="A444" s="24">
        <v>4880000001</v>
      </c>
      <c r="B444" s="25" t="s">
        <v>417</v>
      </c>
      <c r="C444" s="45">
        <v>1064.3</v>
      </c>
      <c r="D444" s="24" t="s">
        <v>35</v>
      </c>
      <c r="E444" s="26">
        <v>19</v>
      </c>
      <c r="F444" s="26">
        <f t="shared" si="12"/>
        <v>20221.7</v>
      </c>
      <c r="G444" s="2">
        <v>1</v>
      </c>
    </row>
    <row r="445" spans="1:7" ht="30" x14ac:dyDescent="0.25">
      <c r="A445" s="24">
        <v>4880000002</v>
      </c>
      <c r="B445" s="25" t="s">
        <v>418</v>
      </c>
      <c r="C445" s="45">
        <v>12.3</v>
      </c>
      <c r="D445" s="24" t="s">
        <v>35</v>
      </c>
      <c r="E445" s="26">
        <v>89</v>
      </c>
      <c r="F445" s="26">
        <f t="shared" si="12"/>
        <v>1094.7</v>
      </c>
      <c r="G445" s="2">
        <v>1</v>
      </c>
    </row>
    <row r="446" spans="1:7" x14ac:dyDescent="0.25">
      <c r="A446" s="24">
        <v>4880000003</v>
      </c>
      <c r="B446" s="25" t="s">
        <v>419</v>
      </c>
      <c r="C446" s="45">
        <f>83.8*2+134.5+142.7+431.4+41.88*3+28.7*1.2+22.91+24.87+36.32+25</f>
        <v>1145.3799999999999</v>
      </c>
      <c r="D446" s="24" t="s">
        <v>35</v>
      </c>
      <c r="E446" s="26">
        <v>31</v>
      </c>
      <c r="F446" s="26">
        <f t="shared" si="12"/>
        <v>35506.78</v>
      </c>
      <c r="G446" s="2">
        <v>1</v>
      </c>
    </row>
    <row r="447" spans="1:7" x14ac:dyDescent="0.25">
      <c r="A447" s="24"/>
      <c r="B447" s="25"/>
      <c r="C447" s="45"/>
      <c r="D447" s="24"/>
      <c r="E447" s="26"/>
      <c r="F447" s="26" t="str">
        <f t="shared" ref="F447:F588" si="13">IF(C447="","",C447*E447)</f>
        <v/>
      </c>
      <c r="G447" s="2">
        <v>1</v>
      </c>
    </row>
    <row r="448" spans="1:7" x14ac:dyDescent="0.25">
      <c r="A448" s="24"/>
      <c r="B448" s="25"/>
      <c r="C448" s="45"/>
      <c r="D448" s="24"/>
      <c r="E448" s="26"/>
      <c r="F448" s="26" t="str">
        <f t="shared" si="13"/>
        <v/>
      </c>
      <c r="G448" s="2">
        <v>1</v>
      </c>
    </row>
    <row r="449" spans="1:7" x14ac:dyDescent="0.25">
      <c r="A449" s="7">
        <v>5</v>
      </c>
      <c r="B449" s="8" t="s">
        <v>420</v>
      </c>
      <c r="C449" s="42"/>
      <c r="D449" s="7"/>
      <c r="E449" s="9"/>
      <c r="F449" s="10">
        <f>SUM(F450:F639)/2</f>
        <v>845234.89500000025</v>
      </c>
      <c r="G449" s="2">
        <v>1</v>
      </c>
    </row>
    <row r="450" spans="1:7" x14ac:dyDescent="0.25">
      <c r="A450" s="11"/>
      <c r="B450" s="12"/>
      <c r="C450" s="43"/>
      <c r="D450" s="11"/>
      <c r="E450" s="13"/>
      <c r="F450" s="13" t="str">
        <f t="shared" si="13"/>
        <v/>
      </c>
      <c r="G450" s="2">
        <v>1</v>
      </c>
    </row>
    <row r="451" spans="1:7" x14ac:dyDescent="0.25">
      <c r="A451" s="11"/>
      <c r="B451" s="12"/>
      <c r="C451" s="43"/>
      <c r="D451" s="11"/>
      <c r="E451" s="13"/>
      <c r="F451" s="13" t="str">
        <f t="shared" si="13"/>
        <v/>
      </c>
      <c r="G451" s="2">
        <v>1</v>
      </c>
    </row>
    <row r="452" spans="1:7" x14ac:dyDescent="0.25">
      <c r="A452" s="27">
        <v>51</v>
      </c>
      <c r="B452" s="34" t="s">
        <v>421</v>
      </c>
      <c r="C452" s="44"/>
      <c r="D452" s="27"/>
      <c r="E452" s="28"/>
      <c r="F452" s="29">
        <f>SUM(F454:F514)</f>
        <v>85412.667999999991</v>
      </c>
      <c r="G452" s="2">
        <v>1</v>
      </c>
    </row>
    <row r="453" spans="1:7" x14ac:dyDescent="0.25">
      <c r="A453" s="24">
        <v>512</v>
      </c>
      <c r="B453" s="65" t="s">
        <v>422</v>
      </c>
      <c r="C453" s="45"/>
      <c r="D453" s="24"/>
      <c r="E453" s="66"/>
      <c r="F453" s="26"/>
      <c r="G453" s="2">
        <v>1</v>
      </c>
    </row>
    <row r="454" spans="1:7" x14ac:dyDescent="0.25">
      <c r="A454" s="24">
        <v>5120000001</v>
      </c>
      <c r="B454" s="60" t="s">
        <v>423</v>
      </c>
      <c r="C454" s="45">
        <v>3.6</v>
      </c>
      <c r="D454" s="24" t="s">
        <v>35</v>
      </c>
      <c r="E454" s="66">
        <v>114</v>
      </c>
      <c r="F454" s="26">
        <f t="shared" si="13"/>
        <v>410.40000000000003</v>
      </c>
      <c r="G454" s="2">
        <v>1</v>
      </c>
    </row>
    <row r="455" spans="1:7" x14ac:dyDescent="0.25">
      <c r="A455" s="24">
        <v>5120000002</v>
      </c>
      <c r="B455" s="60" t="s">
        <v>424</v>
      </c>
      <c r="C455" s="45">
        <v>3.552</v>
      </c>
      <c r="D455" s="24" t="s">
        <v>35</v>
      </c>
      <c r="E455" s="66">
        <v>114</v>
      </c>
      <c r="F455" s="26">
        <f t="shared" si="13"/>
        <v>404.928</v>
      </c>
      <c r="G455" s="2">
        <v>1</v>
      </c>
    </row>
    <row r="456" spans="1:7" x14ac:dyDescent="0.25">
      <c r="A456" s="24">
        <v>5120000003</v>
      </c>
      <c r="B456" s="60" t="s">
        <v>425</v>
      </c>
      <c r="C456" s="45">
        <v>3.6480000000000001</v>
      </c>
      <c r="D456" s="24" t="s">
        <v>35</v>
      </c>
      <c r="E456" s="66">
        <v>114</v>
      </c>
      <c r="F456" s="26">
        <f t="shared" si="13"/>
        <v>415.87200000000001</v>
      </c>
      <c r="G456" s="2">
        <v>1</v>
      </c>
    </row>
    <row r="457" spans="1:7" x14ac:dyDescent="0.25">
      <c r="A457" s="24">
        <v>5120000004</v>
      </c>
      <c r="B457" s="60" t="s">
        <v>426</v>
      </c>
      <c r="C457" s="45">
        <v>7.2096</v>
      </c>
      <c r="D457" s="24" t="s">
        <v>35</v>
      </c>
      <c r="E457" s="66">
        <v>114</v>
      </c>
      <c r="F457" s="26">
        <f t="shared" si="13"/>
        <v>821.89440000000002</v>
      </c>
      <c r="G457" s="2">
        <v>1</v>
      </c>
    </row>
    <row r="458" spans="1:7" x14ac:dyDescent="0.25">
      <c r="A458" s="24">
        <v>5120000005</v>
      </c>
      <c r="B458" s="60" t="s">
        <v>427</v>
      </c>
      <c r="C458" s="45">
        <v>16.588999999999999</v>
      </c>
      <c r="D458" s="24" t="s">
        <v>35</v>
      </c>
      <c r="E458" s="66">
        <v>114</v>
      </c>
      <c r="F458" s="26">
        <f t="shared" si="13"/>
        <v>1891.1459999999997</v>
      </c>
      <c r="G458" s="2">
        <v>1</v>
      </c>
    </row>
    <row r="459" spans="1:7" x14ac:dyDescent="0.25">
      <c r="A459" s="24">
        <v>5120000006</v>
      </c>
      <c r="B459" s="60" t="s">
        <v>428</v>
      </c>
      <c r="C459" s="45">
        <v>5.508</v>
      </c>
      <c r="D459" s="24" t="s">
        <v>35</v>
      </c>
      <c r="E459" s="66">
        <v>114</v>
      </c>
      <c r="F459" s="26">
        <f t="shared" si="13"/>
        <v>627.91200000000003</v>
      </c>
      <c r="G459" s="2">
        <v>1</v>
      </c>
    </row>
    <row r="460" spans="1:7" x14ac:dyDescent="0.25">
      <c r="A460" s="24">
        <v>5120000007</v>
      </c>
      <c r="B460" s="60" t="s">
        <v>429</v>
      </c>
      <c r="C460" s="45">
        <v>13.1472</v>
      </c>
      <c r="D460" s="24" t="s">
        <v>35</v>
      </c>
      <c r="E460" s="66">
        <v>114</v>
      </c>
      <c r="F460" s="26">
        <f t="shared" si="13"/>
        <v>1498.7808</v>
      </c>
      <c r="G460" s="2">
        <v>1</v>
      </c>
    </row>
    <row r="461" spans="1:7" x14ac:dyDescent="0.25">
      <c r="A461" s="24">
        <v>5120000008</v>
      </c>
      <c r="B461" s="60" t="s">
        <v>430</v>
      </c>
      <c r="C461" s="45">
        <v>8.0879999999999992</v>
      </c>
      <c r="D461" s="24" t="s">
        <v>35</v>
      </c>
      <c r="E461" s="66">
        <v>114</v>
      </c>
      <c r="F461" s="26">
        <f t="shared" si="13"/>
        <v>922.03199999999993</v>
      </c>
      <c r="G461" s="2">
        <v>1</v>
      </c>
    </row>
    <row r="462" spans="1:7" x14ac:dyDescent="0.25">
      <c r="A462" s="24">
        <v>5120000009</v>
      </c>
      <c r="B462" s="60" t="s">
        <v>431</v>
      </c>
      <c r="C462" s="45">
        <v>6.0095000000000001</v>
      </c>
      <c r="D462" s="24" t="s">
        <v>35</v>
      </c>
      <c r="E462" s="66">
        <v>114</v>
      </c>
      <c r="F462" s="26">
        <f t="shared" si="13"/>
        <v>685.08299999999997</v>
      </c>
      <c r="G462" s="2">
        <v>1</v>
      </c>
    </row>
    <row r="463" spans="1:7" x14ac:dyDescent="0.25">
      <c r="A463" s="24">
        <v>5120000010</v>
      </c>
      <c r="B463" s="60" t="s">
        <v>432</v>
      </c>
      <c r="C463" s="45">
        <v>6.6912000000000003</v>
      </c>
      <c r="D463" s="24" t="s">
        <v>35</v>
      </c>
      <c r="E463" s="66">
        <v>114</v>
      </c>
      <c r="F463" s="26">
        <f t="shared" si="13"/>
        <v>762.79680000000008</v>
      </c>
      <c r="G463" s="2">
        <v>1</v>
      </c>
    </row>
    <row r="464" spans="1:7" x14ac:dyDescent="0.25">
      <c r="A464" s="24">
        <v>5120000011</v>
      </c>
      <c r="B464" s="60" t="s">
        <v>433</v>
      </c>
      <c r="C464" s="45">
        <v>7.08</v>
      </c>
      <c r="D464" s="24" t="s">
        <v>35</v>
      </c>
      <c r="E464" s="66">
        <v>114</v>
      </c>
      <c r="F464" s="26">
        <f t="shared" si="13"/>
        <v>807.12</v>
      </c>
      <c r="G464" s="2">
        <v>1</v>
      </c>
    </row>
    <row r="465" spans="1:7" x14ac:dyDescent="0.25">
      <c r="A465" s="24">
        <v>5120000012</v>
      </c>
      <c r="B465" s="60" t="s">
        <v>434</v>
      </c>
      <c r="C465" s="45">
        <v>6.96</v>
      </c>
      <c r="D465" s="24" t="s">
        <v>35</v>
      </c>
      <c r="E465" s="66">
        <v>114</v>
      </c>
      <c r="F465" s="26">
        <f t="shared" si="13"/>
        <v>793.43999999999994</v>
      </c>
      <c r="G465" s="2">
        <v>1</v>
      </c>
    </row>
    <row r="466" spans="1:7" x14ac:dyDescent="0.25">
      <c r="A466" s="24">
        <v>5120000013</v>
      </c>
      <c r="B466" s="60" t="s">
        <v>435</v>
      </c>
      <c r="C466" s="45">
        <v>8.2560000000000002</v>
      </c>
      <c r="D466" s="24" t="s">
        <v>35</v>
      </c>
      <c r="E466" s="66">
        <v>114</v>
      </c>
      <c r="F466" s="26">
        <f t="shared" si="13"/>
        <v>941.18399999999997</v>
      </c>
      <c r="G466" s="2">
        <v>1</v>
      </c>
    </row>
    <row r="467" spans="1:7" x14ac:dyDescent="0.25">
      <c r="A467" s="24">
        <v>5120000014</v>
      </c>
      <c r="B467" s="60" t="s">
        <v>436</v>
      </c>
      <c r="C467" s="45">
        <v>6.1992000000000003</v>
      </c>
      <c r="D467" s="24" t="s">
        <v>35</v>
      </c>
      <c r="E467" s="66">
        <v>114</v>
      </c>
      <c r="F467" s="26">
        <f t="shared" si="13"/>
        <v>706.7088</v>
      </c>
      <c r="G467" s="2">
        <v>1</v>
      </c>
    </row>
    <row r="468" spans="1:7" x14ac:dyDescent="0.25">
      <c r="A468" s="24">
        <v>5120000015</v>
      </c>
      <c r="B468" s="60" t="s">
        <v>437</v>
      </c>
      <c r="C468" s="45">
        <v>10.4376</v>
      </c>
      <c r="D468" s="24" t="s">
        <v>35</v>
      </c>
      <c r="E468" s="66">
        <v>114</v>
      </c>
      <c r="F468" s="26">
        <f t="shared" si="13"/>
        <v>1189.8863999999999</v>
      </c>
      <c r="G468" s="2">
        <v>1</v>
      </c>
    </row>
    <row r="469" spans="1:7" x14ac:dyDescent="0.25">
      <c r="A469" s="24">
        <v>5120000016</v>
      </c>
      <c r="B469" s="60" t="s">
        <v>438</v>
      </c>
      <c r="C469" s="45">
        <v>7.4303999999999997</v>
      </c>
      <c r="D469" s="24" t="s">
        <v>35</v>
      </c>
      <c r="E469" s="66">
        <v>114</v>
      </c>
      <c r="F469" s="26">
        <f t="shared" si="13"/>
        <v>847.06560000000002</v>
      </c>
      <c r="G469" s="2">
        <v>1</v>
      </c>
    </row>
    <row r="470" spans="1:7" x14ac:dyDescent="0.25">
      <c r="A470" s="24">
        <v>5120000017</v>
      </c>
      <c r="B470" s="60" t="s">
        <v>439</v>
      </c>
      <c r="C470" s="45">
        <v>7.2527999999999997</v>
      </c>
      <c r="D470" s="24" t="s">
        <v>35</v>
      </c>
      <c r="E470" s="66">
        <v>114</v>
      </c>
      <c r="F470" s="26">
        <f t="shared" si="13"/>
        <v>826.81919999999991</v>
      </c>
      <c r="G470" s="2">
        <v>1</v>
      </c>
    </row>
    <row r="471" spans="1:7" x14ac:dyDescent="0.25">
      <c r="A471" s="24">
        <v>5120000018</v>
      </c>
      <c r="B471" s="60" t="s">
        <v>440</v>
      </c>
      <c r="C471" s="45">
        <v>6.72</v>
      </c>
      <c r="D471" s="24" t="s">
        <v>35</v>
      </c>
      <c r="E471" s="66">
        <v>114</v>
      </c>
      <c r="F471" s="26">
        <f t="shared" si="13"/>
        <v>766.07999999999993</v>
      </c>
      <c r="G471" s="2">
        <v>1</v>
      </c>
    </row>
    <row r="472" spans="1:7" x14ac:dyDescent="0.25">
      <c r="A472" s="24">
        <v>5120000019</v>
      </c>
      <c r="B472" s="60" t="s">
        <v>441</v>
      </c>
      <c r="C472" s="45">
        <v>5.9927999999999999</v>
      </c>
      <c r="D472" s="24" t="s">
        <v>35</v>
      </c>
      <c r="E472" s="66">
        <v>114</v>
      </c>
      <c r="F472" s="26">
        <f t="shared" si="13"/>
        <v>683.17920000000004</v>
      </c>
      <c r="G472" s="2">
        <v>1</v>
      </c>
    </row>
    <row r="473" spans="1:7" x14ac:dyDescent="0.25">
      <c r="A473" s="24">
        <v>5120000020</v>
      </c>
      <c r="B473" s="60" t="s">
        <v>442</v>
      </c>
      <c r="C473" s="45">
        <v>6.3575999999999997</v>
      </c>
      <c r="D473" s="24" t="s">
        <v>35</v>
      </c>
      <c r="E473" s="66">
        <v>114</v>
      </c>
      <c r="F473" s="26">
        <f t="shared" si="13"/>
        <v>724.76639999999998</v>
      </c>
      <c r="G473" s="2">
        <v>1</v>
      </c>
    </row>
    <row r="474" spans="1:7" x14ac:dyDescent="0.25">
      <c r="A474" s="24">
        <v>5120000021</v>
      </c>
      <c r="B474" s="60" t="s">
        <v>443</v>
      </c>
      <c r="C474" s="45">
        <v>3.84</v>
      </c>
      <c r="D474" s="24" t="s">
        <v>35</v>
      </c>
      <c r="E474" s="66">
        <v>114</v>
      </c>
      <c r="F474" s="26">
        <f t="shared" si="13"/>
        <v>437.76</v>
      </c>
      <c r="G474" s="2">
        <v>1</v>
      </c>
    </row>
    <row r="475" spans="1:7" x14ac:dyDescent="0.25">
      <c r="A475" s="24">
        <v>5120000022</v>
      </c>
      <c r="B475" s="60" t="s">
        <v>443</v>
      </c>
      <c r="C475" s="45">
        <v>3.84</v>
      </c>
      <c r="D475" s="24" t="s">
        <v>35</v>
      </c>
      <c r="E475" s="66">
        <v>114</v>
      </c>
      <c r="F475" s="26">
        <f t="shared" si="13"/>
        <v>437.76</v>
      </c>
      <c r="G475" s="2">
        <v>1</v>
      </c>
    </row>
    <row r="476" spans="1:7" x14ac:dyDescent="0.25">
      <c r="A476" s="24">
        <v>5120000023</v>
      </c>
      <c r="B476" s="60" t="s">
        <v>444</v>
      </c>
      <c r="C476" s="45">
        <v>3.83</v>
      </c>
      <c r="D476" s="24" t="s">
        <v>35</v>
      </c>
      <c r="E476" s="66">
        <v>114</v>
      </c>
      <c r="F476" s="26">
        <f t="shared" si="13"/>
        <v>436.62</v>
      </c>
      <c r="G476" s="2">
        <v>1</v>
      </c>
    </row>
    <row r="477" spans="1:7" x14ac:dyDescent="0.25">
      <c r="A477" s="24">
        <v>5120000024</v>
      </c>
      <c r="B477" s="60" t="s">
        <v>443</v>
      </c>
      <c r="C477" s="45">
        <v>2.84</v>
      </c>
      <c r="D477" s="24" t="s">
        <v>35</v>
      </c>
      <c r="E477" s="66">
        <v>114</v>
      </c>
      <c r="F477" s="26">
        <f t="shared" si="13"/>
        <v>323.76</v>
      </c>
      <c r="G477" s="2">
        <v>1</v>
      </c>
    </row>
    <row r="478" spans="1:7" x14ac:dyDescent="0.25">
      <c r="A478" s="24">
        <v>5120000025</v>
      </c>
      <c r="B478" s="60" t="s">
        <v>444</v>
      </c>
      <c r="C478" s="45">
        <v>3.83</v>
      </c>
      <c r="D478" s="24" t="s">
        <v>35</v>
      </c>
      <c r="E478" s="66">
        <v>114</v>
      </c>
      <c r="F478" s="26">
        <f t="shared" si="13"/>
        <v>436.62</v>
      </c>
      <c r="G478" s="2">
        <v>1</v>
      </c>
    </row>
    <row r="479" spans="1:7" x14ac:dyDescent="0.25">
      <c r="A479" s="24">
        <v>5120000026</v>
      </c>
      <c r="B479" s="60" t="s">
        <v>444</v>
      </c>
      <c r="C479" s="45">
        <v>3.83</v>
      </c>
      <c r="D479" s="24" t="s">
        <v>35</v>
      </c>
      <c r="E479" s="66">
        <v>114</v>
      </c>
      <c r="F479" s="26">
        <f t="shared" si="13"/>
        <v>436.62</v>
      </c>
      <c r="G479" s="2">
        <v>1</v>
      </c>
    </row>
    <row r="480" spans="1:7" x14ac:dyDescent="0.25">
      <c r="A480" s="24">
        <v>5120000027</v>
      </c>
      <c r="B480" s="60" t="s">
        <v>443</v>
      </c>
      <c r="C480" s="45">
        <v>3.84</v>
      </c>
      <c r="D480" s="24" t="s">
        <v>35</v>
      </c>
      <c r="E480" s="66">
        <v>114</v>
      </c>
      <c r="F480" s="26">
        <f t="shared" si="13"/>
        <v>437.76</v>
      </c>
      <c r="G480" s="2">
        <v>1</v>
      </c>
    </row>
    <row r="481" spans="1:7" x14ac:dyDescent="0.25">
      <c r="A481" s="24">
        <v>5120000028</v>
      </c>
      <c r="B481" s="60" t="s">
        <v>445</v>
      </c>
      <c r="C481" s="45">
        <v>7.2</v>
      </c>
      <c r="D481" s="24" t="s">
        <v>35</v>
      </c>
      <c r="E481" s="66">
        <v>114</v>
      </c>
      <c r="F481" s="26">
        <f t="shared" si="13"/>
        <v>820.80000000000007</v>
      </c>
      <c r="G481" s="2">
        <v>1</v>
      </c>
    </row>
    <row r="482" spans="1:7" x14ac:dyDescent="0.25">
      <c r="A482" s="24">
        <v>5120000029</v>
      </c>
      <c r="B482" s="60" t="s">
        <v>446</v>
      </c>
      <c r="C482" s="45">
        <v>4.7016</v>
      </c>
      <c r="D482" s="24" t="s">
        <v>35</v>
      </c>
      <c r="E482" s="66">
        <v>114</v>
      </c>
      <c r="F482" s="26">
        <f t="shared" si="13"/>
        <v>535.98239999999998</v>
      </c>
      <c r="G482" s="2">
        <v>1</v>
      </c>
    </row>
    <row r="483" spans="1:7" x14ac:dyDescent="0.25">
      <c r="A483" s="24">
        <v>5120000030</v>
      </c>
      <c r="B483" s="60" t="s">
        <v>447</v>
      </c>
      <c r="C483" s="45">
        <v>4.88</v>
      </c>
      <c r="D483" s="24" t="s">
        <v>35</v>
      </c>
      <c r="E483" s="66">
        <v>114</v>
      </c>
      <c r="F483" s="26">
        <f t="shared" si="13"/>
        <v>556.31999999999994</v>
      </c>
      <c r="G483" s="2">
        <v>1</v>
      </c>
    </row>
    <row r="484" spans="1:7" x14ac:dyDescent="0.25">
      <c r="A484" s="24">
        <v>5120000031</v>
      </c>
      <c r="B484" s="60" t="s">
        <v>448</v>
      </c>
      <c r="C484" s="45">
        <v>11.472</v>
      </c>
      <c r="D484" s="24" t="s">
        <v>35</v>
      </c>
      <c r="E484" s="66">
        <v>114</v>
      </c>
      <c r="F484" s="26">
        <f t="shared" si="13"/>
        <v>1307.808</v>
      </c>
      <c r="G484" s="2">
        <v>1</v>
      </c>
    </row>
    <row r="485" spans="1:7" x14ac:dyDescent="0.25">
      <c r="A485" s="24">
        <v>5120000032</v>
      </c>
      <c r="B485" s="60" t="s">
        <v>449</v>
      </c>
      <c r="C485" s="45">
        <v>8.3952000000000009</v>
      </c>
      <c r="D485" s="24" t="s">
        <v>35</v>
      </c>
      <c r="E485" s="66">
        <v>114</v>
      </c>
      <c r="F485" s="26">
        <f t="shared" si="13"/>
        <v>957.05280000000005</v>
      </c>
      <c r="G485" s="2">
        <v>1</v>
      </c>
    </row>
    <row r="486" spans="1:7" x14ac:dyDescent="0.25">
      <c r="A486" s="24">
        <v>5120000033</v>
      </c>
      <c r="B486" s="60" t="s">
        <v>450</v>
      </c>
      <c r="C486" s="45">
        <v>3.84</v>
      </c>
      <c r="D486" s="24" t="s">
        <v>35</v>
      </c>
      <c r="E486" s="66">
        <v>114</v>
      </c>
      <c r="F486" s="26">
        <f t="shared" si="13"/>
        <v>437.76</v>
      </c>
      <c r="G486" s="2">
        <v>1</v>
      </c>
    </row>
    <row r="487" spans="1:7" x14ac:dyDescent="0.25">
      <c r="A487" s="24">
        <v>5120000034</v>
      </c>
      <c r="B487" s="60" t="s">
        <v>451</v>
      </c>
      <c r="C487" s="45">
        <v>3.3936000000000002</v>
      </c>
      <c r="D487" s="24" t="s">
        <v>35</v>
      </c>
      <c r="E487" s="66">
        <v>114</v>
      </c>
      <c r="F487" s="26">
        <f t="shared" si="13"/>
        <v>386.87040000000002</v>
      </c>
      <c r="G487" s="2">
        <v>1</v>
      </c>
    </row>
    <row r="488" spans="1:7" x14ac:dyDescent="0.25">
      <c r="A488" s="24">
        <v>5120000035</v>
      </c>
      <c r="B488" s="60" t="s">
        <v>452</v>
      </c>
      <c r="C488" s="45">
        <v>8.5896000000000008</v>
      </c>
      <c r="D488" s="24" t="s">
        <v>35</v>
      </c>
      <c r="E488" s="66">
        <v>114</v>
      </c>
      <c r="F488" s="26">
        <f t="shared" si="13"/>
        <v>979.21440000000007</v>
      </c>
      <c r="G488" s="2">
        <v>1</v>
      </c>
    </row>
    <row r="489" spans="1:7" x14ac:dyDescent="0.25">
      <c r="A489" s="24">
        <v>5120000036</v>
      </c>
      <c r="B489" s="60" t="s">
        <v>453</v>
      </c>
      <c r="C489" s="45">
        <v>4.944</v>
      </c>
      <c r="D489" s="24" t="s">
        <v>35</v>
      </c>
      <c r="E489" s="66">
        <v>114</v>
      </c>
      <c r="F489" s="26">
        <f t="shared" si="13"/>
        <v>563.61599999999999</v>
      </c>
      <c r="G489" s="2">
        <v>1</v>
      </c>
    </row>
    <row r="490" spans="1:7" x14ac:dyDescent="0.25">
      <c r="A490" s="24">
        <v>5120000037</v>
      </c>
      <c r="B490" s="60" t="s">
        <v>454</v>
      </c>
      <c r="C490" s="45">
        <v>3.1848000000000001</v>
      </c>
      <c r="D490" s="24" t="s">
        <v>35</v>
      </c>
      <c r="E490" s="66">
        <v>114</v>
      </c>
      <c r="F490" s="26">
        <f t="shared" si="13"/>
        <v>363.06720000000001</v>
      </c>
      <c r="G490" s="2">
        <v>1</v>
      </c>
    </row>
    <row r="491" spans="1:7" x14ac:dyDescent="0.25">
      <c r="A491" s="24">
        <v>5120000038</v>
      </c>
      <c r="B491" s="60" t="s">
        <v>455</v>
      </c>
      <c r="C491" s="45">
        <v>4.7039999999999997</v>
      </c>
      <c r="D491" s="24" t="s">
        <v>35</v>
      </c>
      <c r="E491" s="66">
        <v>114</v>
      </c>
      <c r="F491" s="26">
        <f t="shared" si="13"/>
        <v>536.25599999999997</v>
      </c>
      <c r="G491" s="2">
        <v>1</v>
      </c>
    </row>
    <row r="492" spans="1:7" x14ac:dyDescent="0.25">
      <c r="A492" s="24">
        <v>5120000039</v>
      </c>
      <c r="B492" s="60" t="s">
        <v>456</v>
      </c>
      <c r="C492" s="45">
        <v>4.5599999999999996</v>
      </c>
      <c r="D492" s="24" t="s">
        <v>35</v>
      </c>
      <c r="E492" s="66">
        <v>114</v>
      </c>
      <c r="F492" s="26">
        <f t="shared" si="13"/>
        <v>519.83999999999992</v>
      </c>
      <c r="G492" s="2">
        <v>1</v>
      </c>
    </row>
    <row r="493" spans="1:7" x14ac:dyDescent="0.25">
      <c r="A493" s="24">
        <v>5120000040</v>
      </c>
      <c r="B493" s="60" t="s">
        <v>457</v>
      </c>
      <c r="C493" s="45">
        <v>4.6079999999999997</v>
      </c>
      <c r="D493" s="24" t="s">
        <v>35</v>
      </c>
      <c r="E493" s="66">
        <v>114</v>
      </c>
      <c r="F493" s="26">
        <f t="shared" si="13"/>
        <v>525.31200000000001</v>
      </c>
      <c r="G493" s="2">
        <v>1</v>
      </c>
    </row>
    <row r="494" spans="1:7" x14ac:dyDescent="0.25">
      <c r="A494" s="24">
        <v>5120000041</v>
      </c>
      <c r="B494" s="60" t="s">
        <v>456</v>
      </c>
      <c r="C494" s="45">
        <v>4.5599999999999996</v>
      </c>
      <c r="D494" s="24" t="s">
        <v>35</v>
      </c>
      <c r="E494" s="66">
        <v>114</v>
      </c>
      <c r="F494" s="26">
        <f t="shared" si="13"/>
        <v>519.83999999999992</v>
      </c>
      <c r="G494" s="2">
        <v>1</v>
      </c>
    </row>
    <row r="495" spans="1:7" x14ac:dyDescent="0.25">
      <c r="A495" s="24">
        <v>5120000042</v>
      </c>
      <c r="B495" s="60" t="s">
        <v>458</v>
      </c>
      <c r="C495" s="45">
        <v>13.252800000000001</v>
      </c>
      <c r="D495" s="24" t="s">
        <v>35</v>
      </c>
      <c r="E495" s="66">
        <v>114</v>
      </c>
      <c r="F495" s="26">
        <f t="shared" si="13"/>
        <v>1510.8192000000001</v>
      </c>
      <c r="G495" s="2">
        <v>1</v>
      </c>
    </row>
    <row r="496" spans="1:7" x14ac:dyDescent="0.25">
      <c r="A496" s="24">
        <v>5120000043</v>
      </c>
      <c r="B496" s="60" t="s">
        <v>459</v>
      </c>
      <c r="C496" s="45">
        <v>7.3559999999999999</v>
      </c>
      <c r="D496" s="24" t="s">
        <v>35</v>
      </c>
      <c r="E496" s="66">
        <v>114</v>
      </c>
      <c r="F496" s="26">
        <f t="shared" si="13"/>
        <v>838.58399999999995</v>
      </c>
      <c r="G496" s="2">
        <v>1</v>
      </c>
    </row>
    <row r="497" spans="1:7" x14ac:dyDescent="0.25">
      <c r="A497" s="24">
        <v>5120000044</v>
      </c>
      <c r="B497" s="60" t="s">
        <v>460</v>
      </c>
      <c r="C497" s="45">
        <v>7.4063999999999997</v>
      </c>
      <c r="D497" s="24" t="s">
        <v>35</v>
      </c>
      <c r="E497" s="66">
        <v>114</v>
      </c>
      <c r="F497" s="26">
        <f t="shared" si="13"/>
        <v>844.32959999999991</v>
      </c>
      <c r="G497" s="2">
        <v>1</v>
      </c>
    </row>
    <row r="498" spans="1:7" x14ac:dyDescent="0.25">
      <c r="A498" s="24">
        <v>5120000045</v>
      </c>
      <c r="B498" s="60" t="s">
        <v>461</v>
      </c>
      <c r="C498" s="45">
        <v>13.428000000000001</v>
      </c>
      <c r="D498" s="24" t="s">
        <v>35</v>
      </c>
      <c r="E498" s="66">
        <v>114</v>
      </c>
      <c r="F498" s="26">
        <f t="shared" si="13"/>
        <v>1530.7920000000001</v>
      </c>
      <c r="G498" s="2">
        <v>1</v>
      </c>
    </row>
    <row r="499" spans="1:7" x14ac:dyDescent="0.25">
      <c r="A499" s="24">
        <v>5120000046</v>
      </c>
      <c r="B499" s="60" t="s">
        <v>462</v>
      </c>
      <c r="C499" s="45">
        <v>13.425599999999999</v>
      </c>
      <c r="D499" s="24" t="s">
        <v>35</v>
      </c>
      <c r="E499" s="66">
        <v>114</v>
      </c>
      <c r="F499" s="26">
        <f t="shared" si="13"/>
        <v>1530.5183999999999</v>
      </c>
      <c r="G499" s="2">
        <v>1</v>
      </c>
    </row>
    <row r="500" spans="1:7" x14ac:dyDescent="0.25">
      <c r="A500" s="24">
        <v>514</v>
      </c>
      <c r="B500" s="25" t="s">
        <v>463</v>
      </c>
      <c r="C500" s="45"/>
      <c r="D500" s="24"/>
      <c r="E500" s="26"/>
      <c r="F500" s="26" t="str">
        <f t="shared" si="13"/>
        <v/>
      </c>
      <c r="G500" s="2">
        <v>1</v>
      </c>
    </row>
    <row r="501" spans="1:7" ht="30" x14ac:dyDescent="0.25">
      <c r="A501" s="24">
        <v>5140000001</v>
      </c>
      <c r="B501" s="25" t="s">
        <v>464</v>
      </c>
      <c r="C501" s="45">
        <v>316.02999999999997</v>
      </c>
      <c r="D501" s="24" t="s">
        <v>35</v>
      </c>
      <c r="E501" s="26">
        <v>45.2</v>
      </c>
      <c r="F501" s="26">
        <f t="shared" si="13"/>
        <v>14284.556</v>
      </c>
      <c r="G501" s="2">
        <v>1</v>
      </c>
    </row>
    <row r="502" spans="1:7" x14ac:dyDescent="0.25">
      <c r="A502" s="24">
        <v>515</v>
      </c>
      <c r="B502" s="25" t="s">
        <v>465</v>
      </c>
      <c r="C502" s="45"/>
      <c r="D502" s="24"/>
      <c r="E502" s="26"/>
      <c r="F502" s="26" t="str">
        <f t="shared" si="13"/>
        <v/>
      </c>
      <c r="G502" s="2">
        <v>1</v>
      </c>
    </row>
    <row r="503" spans="1:7" x14ac:dyDescent="0.25">
      <c r="A503" s="24">
        <v>5150000001</v>
      </c>
      <c r="B503" s="25" t="s">
        <v>466</v>
      </c>
      <c r="C503" s="45">
        <f>6.89*3</f>
        <v>20.669999999999998</v>
      </c>
      <c r="D503" s="24" t="s">
        <v>35</v>
      </c>
      <c r="E503" s="26">
        <v>401</v>
      </c>
      <c r="F503" s="26">
        <f t="shared" si="13"/>
        <v>8288.67</v>
      </c>
      <c r="G503" s="2">
        <v>1</v>
      </c>
    </row>
    <row r="504" spans="1:7" x14ac:dyDescent="0.25">
      <c r="A504" s="24">
        <v>5150000002</v>
      </c>
      <c r="B504" s="25" t="s">
        <v>467</v>
      </c>
      <c r="C504" s="45">
        <v>25.82</v>
      </c>
      <c r="D504" s="24" t="s">
        <v>35</v>
      </c>
      <c r="E504" s="26">
        <v>69</v>
      </c>
      <c r="F504" s="26">
        <f t="shared" si="13"/>
        <v>1781.58</v>
      </c>
      <c r="G504" s="2">
        <v>1</v>
      </c>
    </row>
    <row r="505" spans="1:7" x14ac:dyDescent="0.25">
      <c r="A505" s="24">
        <v>516</v>
      </c>
      <c r="B505" s="25" t="s">
        <v>468</v>
      </c>
      <c r="C505" s="45"/>
      <c r="D505" s="24"/>
      <c r="E505" s="26"/>
      <c r="F505" s="26" t="str">
        <f t="shared" si="13"/>
        <v/>
      </c>
      <c r="G505" s="2">
        <v>1</v>
      </c>
    </row>
    <row r="506" spans="1:7" x14ac:dyDescent="0.25">
      <c r="A506" s="24">
        <v>5160000001</v>
      </c>
      <c r="B506" s="25" t="s">
        <v>469</v>
      </c>
      <c r="C506" s="45">
        <v>583.85</v>
      </c>
      <c r="D506" s="24" t="s">
        <v>35</v>
      </c>
      <c r="E506" s="26">
        <v>36.1</v>
      </c>
      <c r="F506" s="26">
        <f t="shared" si="13"/>
        <v>21076.985000000001</v>
      </c>
      <c r="G506" s="2">
        <v>1</v>
      </c>
    </row>
    <row r="507" spans="1:7" x14ac:dyDescent="0.25">
      <c r="A507" s="24">
        <v>518</v>
      </c>
      <c r="B507" s="25" t="s">
        <v>470</v>
      </c>
      <c r="C507" s="45"/>
      <c r="D507" s="24"/>
      <c r="E507" s="26"/>
      <c r="F507" s="26" t="str">
        <f t="shared" si="13"/>
        <v/>
      </c>
      <c r="G507" s="2">
        <v>1</v>
      </c>
    </row>
    <row r="508" spans="1:7" x14ac:dyDescent="0.25">
      <c r="A508" s="24">
        <v>5180000001</v>
      </c>
      <c r="B508" s="60" t="s">
        <v>471</v>
      </c>
      <c r="C508" s="45">
        <v>7.2</v>
      </c>
      <c r="D508" s="24" t="s">
        <v>35</v>
      </c>
      <c r="E508" s="26">
        <v>187</v>
      </c>
      <c r="F508" s="26">
        <f t="shared" si="13"/>
        <v>1346.4</v>
      </c>
      <c r="G508" s="2">
        <v>1</v>
      </c>
    </row>
    <row r="509" spans="1:7" x14ac:dyDescent="0.25">
      <c r="A509" s="24">
        <v>5180000002</v>
      </c>
      <c r="B509" s="60" t="s">
        <v>472</v>
      </c>
      <c r="C509" s="45">
        <v>5.76</v>
      </c>
      <c r="D509" s="24" t="s">
        <v>35</v>
      </c>
      <c r="E509" s="26">
        <v>187</v>
      </c>
      <c r="F509" s="26">
        <f t="shared" si="13"/>
        <v>1077.1199999999999</v>
      </c>
      <c r="G509" s="2">
        <v>1</v>
      </c>
    </row>
    <row r="510" spans="1:7" x14ac:dyDescent="0.25">
      <c r="A510" s="24">
        <v>5180000003</v>
      </c>
      <c r="B510" s="60" t="s">
        <v>473</v>
      </c>
      <c r="C510" s="45">
        <v>5.9219999999999997</v>
      </c>
      <c r="D510" s="24" t="s">
        <v>35</v>
      </c>
      <c r="E510" s="26">
        <v>187</v>
      </c>
      <c r="F510" s="26">
        <f t="shared" si="13"/>
        <v>1107.414</v>
      </c>
      <c r="G510" s="2">
        <v>1</v>
      </c>
    </row>
    <row r="511" spans="1:7" x14ac:dyDescent="0.25">
      <c r="A511" s="24">
        <v>5180000004</v>
      </c>
      <c r="B511" s="60" t="s">
        <v>474</v>
      </c>
      <c r="C511" s="45">
        <v>5.76</v>
      </c>
      <c r="D511" s="24" t="s">
        <v>35</v>
      </c>
      <c r="E511" s="26">
        <v>141</v>
      </c>
      <c r="F511" s="26">
        <f t="shared" si="13"/>
        <v>812.16</v>
      </c>
      <c r="G511" s="2">
        <v>1</v>
      </c>
    </row>
    <row r="512" spans="1:7" x14ac:dyDescent="0.25">
      <c r="A512" s="24">
        <v>5180000005</v>
      </c>
      <c r="B512" s="60" t="s">
        <v>475</v>
      </c>
      <c r="C512" s="45">
        <v>3.738</v>
      </c>
      <c r="D512" s="24" t="s">
        <v>35</v>
      </c>
      <c r="E512" s="26">
        <v>187</v>
      </c>
      <c r="F512" s="26">
        <f t="shared" si="13"/>
        <v>699.00599999999997</v>
      </c>
      <c r="G512" s="2">
        <v>1</v>
      </c>
    </row>
    <row r="513" spans="1:7" x14ac:dyDescent="0.25">
      <c r="A513" s="24"/>
      <c r="B513" s="25"/>
      <c r="C513" s="45"/>
      <c r="D513" s="24"/>
      <c r="E513" s="26"/>
      <c r="F513" s="26"/>
      <c r="G513" s="2">
        <v>1</v>
      </c>
    </row>
    <row r="514" spans="1:7" x14ac:dyDescent="0.25">
      <c r="A514" s="24"/>
      <c r="B514" s="25"/>
      <c r="C514" s="45"/>
      <c r="D514" s="24"/>
      <c r="E514" s="26"/>
      <c r="F514" s="26"/>
      <c r="G514" s="2">
        <v>1</v>
      </c>
    </row>
    <row r="515" spans="1:7" x14ac:dyDescent="0.25">
      <c r="A515" s="27">
        <v>52</v>
      </c>
      <c r="B515" s="34" t="s">
        <v>476</v>
      </c>
      <c r="C515" s="44"/>
      <c r="D515" s="27"/>
      <c r="E515" s="28"/>
      <c r="F515" s="29">
        <f>SUM(F517:F557)</f>
        <v>165034</v>
      </c>
      <c r="G515" s="2">
        <v>1</v>
      </c>
    </row>
    <row r="516" spans="1:7" x14ac:dyDescent="0.25">
      <c r="A516" s="24">
        <v>523</v>
      </c>
      <c r="B516" s="65" t="s">
        <v>477</v>
      </c>
      <c r="C516" s="45"/>
      <c r="D516" s="24"/>
      <c r="E516" s="66"/>
      <c r="F516" s="26"/>
      <c r="G516" s="2">
        <v>1</v>
      </c>
    </row>
    <row r="517" spans="1:7" x14ac:dyDescent="0.25">
      <c r="A517" s="24">
        <v>5230000001</v>
      </c>
      <c r="B517" s="73" t="s">
        <v>478</v>
      </c>
      <c r="C517" s="45">
        <v>4</v>
      </c>
      <c r="D517" s="24" t="s">
        <v>13</v>
      </c>
      <c r="E517" s="66">
        <v>870</v>
      </c>
      <c r="F517" s="26">
        <f t="shared" si="13"/>
        <v>3480</v>
      </c>
      <c r="G517" s="2">
        <v>1</v>
      </c>
    </row>
    <row r="518" spans="1:7" x14ac:dyDescent="0.25">
      <c r="A518" s="24">
        <v>5230000002</v>
      </c>
      <c r="B518" s="73" t="s">
        <v>479</v>
      </c>
      <c r="C518" s="45">
        <v>6</v>
      </c>
      <c r="D518" s="24" t="s">
        <v>13</v>
      </c>
      <c r="E518" s="66">
        <v>870</v>
      </c>
      <c r="F518" s="26">
        <f t="shared" si="13"/>
        <v>5220</v>
      </c>
      <c r="G518" s="2">
        <v>1</v>
      </c>
    </row>
    <row r="519" spans="1:7" x14ac:dyDescent="0.25">
      <c r="A519" s="24">
        <v>5230000003</v>
      </c>
      <c r="B519" s="73" t="s">
        <v>480</v>
      </c>
      <c r="C519" s="45">
        <v>1</v>
      </c>
      <c r="D519" s="24" t="s">
        <v>13</v>
      </c>
      <c r="E519" s="66">
        <v>1540</v>
      </c>
      <c r="F519" s="26">
        <f t="shared" si="13"/>
        <v>1540</v>
      </c>
      <c r="G519" s="2">
        <v>1</v>
      </c>
    </row>
    <row r="520" spans="1:7" x14ac:dyDescent="0.25">
      <c r="A520" s="24">
        <v>5230000004</v>
      </c>
      <c r="B520" s="73" t="s">
        <v>481</v>
      </c>
      <c r="C520" s="45">
        <v>1</v>
      </c>
      <c r="D520" s="24" t="s">
        <v>13</v>
      </c>
      <c r="E520" s="66">
        <v>902</v>
      </c>
      <c r="F520" s="26">
        <f t="shared" si="13"/>
        <v>902</v>
      </c>
      <c r="G520" s="2">
        <v>1</v>
      </c>
    </row>
    <row r="521" spans="1:7" x14ac:dyDescent="0.25">
      <c r="A521" s="24">
        <v>5230000005</v>
      </c>
      <c r="B521" s="73" t="s">
        <v>482</v>
      </c>
      <c r="C521" s="45">
        <v>3</v>
      </c>
      <c r="D521" s="24" t="s">
        <v>13</v>
      </c>
      <c r="E521" s="66">
        <v>902</v>
      </c>
      <c r="F521" s="26">
        <f t="shared" si="13"/>
        <v>2706</v>
      </c>
      <c r="G521" s="2">
        <v>1</v>
      </c>
    </row>
    <row r="522" spans="1:7" x14ac:dyDescent="0.25">
      <c r="A522" s="24">
        <v>524</v>
      </c>
      <c r="B522" s="25" t="s">
        <v>483</v>
      </c>
      <c r="C522" s="45"/>
      <c r="D522" s="24"/>
      <c r="E522" s="26"/>
      <c r="F522" s="26" t="str">
        <f t="shared" si="13"/>
        <v/>
      </c>
      <c r="G522" s="2">
        <v>1</v>
      </c>
    </row>
    <row r="523" spans="1:7" x14ac:dyDescent="0.25">
      <c r="A523" s="24">
        <v>5240000001</v>
      </c>
      <c r="B523" s="73" t="s">
        <v>484</v>
      </c>
      <c r="C523" s="75">
        <v>12</v>
      </c>
      <c r="D523" s="24" t="s">
        <v>13</v>
      </c>
      <c r="E523" s="26">
        <v>2140</v>
      </c>
      <c r="F523" s="26">
        <f t="shared" si="13"/>
        <v>25680</v>
      </c>
      <c r="G523" s="2">
        <v>1</v>
      </c>
    </row>
    <row r="524" spans="1:7" x14ac:dyDescent="0.25">
      <c r="A524" s="24">
        <v>5240000002</v>
      </c>
      <c r="B524" s="73" t="s">
        <v>485</v>
      </c>
      <c r="C524" s="75">
        <v>8</v>
      </c>
      <c r="D524" s="24" t="s">
        <v>13</v>
      </c>
      <c r="E524" s="26">
        <v>1840</v>
      </c>
      <c r="F524" s="26">
        <f t="shared" si="13"/>
        <v>14720</v>
      </c>
      <c r="G524" s="2">
        <v>1</v>
      </c>
    </row>
    <row r="525" spans="1:7" x14ac:dyDescent="0.25">
      <c r="A525" s="24">
        <v>5240000003</v>
      </c>
      <c r="B525" s="73" t="s">
        <v>486</v>
      </c>
      <c r="C525" s="75">
        <v>8</v>
      </c>
      <c r="D525" s="24" t="s">
        <v>13</v>
      </c>
      <c r="E525" s="26">
        <v>1960</v>
      </c>
      <c r="F525" s="26">
        <f t="shared" si="13"/>
        <v>15680</v>
      </c>
      <c r="G525" s="2">
        <v>1</v>
      </c>
    </row>
    <row r="526" spans="1:7" x14ac:dyDescent="0.25">
      <c r="A526" s="24">
        <v>5240000004</v>
      </c>
      <c r="B526" s="73" t="s">
        <v>487</v>
      </c>
      <c r="C526" s="75">
        <v>4</v>
      </c>
      <c r="D526" s="24" t="s">
        <v>13</v>
      </c>
      <c r="E526" s="26">
        <v>547</v>
      </c>
      <c r="F526" s="26">
        <f t="shared" si="13"/>
        <v>2188</v>
      </c>
      <c r="G526" s="2">
        <v>1</v>
      </c>
    </row>
    <row r="527" spans="1:7" x14ac:dyDescent="0.25">
      <c r="A527" s="24">
        <v>5240000005</v>
      </c>
      <c r="B527" s="73" t="s">
        <v>488</v>
      </c>
      <c r="C527" s="75">
        <v>2</v>
      </c>
      <c r="D527" s="24" t="s">
        <v>13</v>
      </c>
      <c r="E527" s="26">
        <v>980</v>
      </c>
      <c r="F527" s="26">
        <f t="shared" si="13"/>
        <v>1960</v>
      </c>
      <c r="G527" s="2">
        <v>1</v>
      </c>
    </row>
    <row r="528" spans="1:7" x14ac:dyDescent="0.25">
      <c r="A528" s="24">
        <v>5240000006</v>
      </c>
      <c r="B528" s="73" t="s">
        <v>489</v>
      </c>
      <c r="C528" s="75">
        <v>1</v>
      </c>
      <c r="D528" s="24" t="s">
        <v>13</v>
      </c>
      <c r="E528" s="26">
        <v>3500</v>
      </c>
      <c r="F528" s="26">
        <f t="shared" si="13"/>
        <v>3500</v>
      </c>
      <c r="G528" s="2">
        <v>1</v>
      </c>
    </row>
    <row r="529" spans="1:7" x14ac:dyDescent="0.25">
      <c r="A529" s="24">
        <v>5240000007</v>
      </c>
      <c r="B529" s="73" t="s">
        <v>490</v>
      </c>
      <c r="C529" s="75">
        <v>2</v>
      </c>
      <c r="D529" s="24" t="s">
        <v>13</v>
      </c>
      <c r="E529" s="26">
        <v>1420</v>
      </c>
      <c r="F529" s="26">
        <f t="shared" si="13"/>
        <v>2840</v>
      </c>
      <c r="G529" s="2">
        <v>1</v>
      </c>
    </row>
    <row r="530" spans="1:7" x14ac:dyDescent="0.25">
      <c r="A530" s="24">
        <v>5240000008</v>
      </c>
      <c r="B530" s="73" t="s">
        <v>491</v>
      </c>
      <c r="C530" s="75">
        <v>2</v>
      </c>
      <c r="D530" s="24" t="s">
        <v>13</v>
      </c>
      <c r="E530" s="26">
        <v>3870</v>
      </c>
      <c r="F530" s="26">
        <f t="shared" si="13"/>
        <v>7740</v>
      </c>
      <c r="G530" s="2">
        <v>1</v>
      </c>
    </row>
    <row r="531" spans="1:7" x14ac:dyDescent="0.25">
      <c r="A531" s="24">
        <v>5240000009</v>
      </c>
      <c r="B531" s="73" t="s">
        <v>492</v>
      </c>
      <c r="C531" s="75">
        <v>3</v>
      </c>
      <c r="D531" s="24" t="s">
        <v>13</v>
      </c>
      <c r="E531" s="26">
        <v>1587</v>
      </c>
      <c r="F531" s="26">
        <f t="shared" si="13"/>
        <v>4761</v>
      </c>
      <c r="G531" s="2">
        <v>1</v>
      </c>
    </row>
    <row r="532" spans="1:7" x14ac:dyDescent="0.25">
      <c r="A532" s="24">
        <v>525</v>
      </c>
      <c r="B532" s="25" t="s">
        <v>493</v>
      </c>
      <c r="C532" s="45"/>
      <c r="D532" s="24"/>
      <c r="E532" s="26"/>
      <c r="F532" s="26" t="str">
        <f t="shared" si="13"/>
        <v/>
      </c>
      <c r="G532" s="2">
        <v>1</v>
      </c>
    </row>
    <row r="533" spans="1:7" x14ac:dyDescent="0.25">
      <c r="A533" s="24">
        <v>5250000001</v>
      </c>
      <c r="B533" s="73" t="s">
        <v>494</v>
      </c>
      <c r="C533" s="75">
        <v>27</v>
      </c>
      <c r="D533" s="24" t="s">
        <v>13</v>
      </c>
      <c r="E533" s="26">
        <v>480</v>
      </c>
      <c r="F533" s="26">
        <f t="shared" si="13"/>
        <v>12960</v>
      </c>
      <c r="G533" s="2">
        <v>1</v>
      </c>
    </row>
    <row r="534" spans="1:7" x14ac:dyDescent="0.25">
      <c r="A534" s="24">
        <v>5250000002</v>
      </c>
      <c r="B534" s="73" t="s">
        <v>495</v>
      </c>
      <c r="C534" s="75">
        <v>3</v>
      </c>
      <c r="D534" s="24" t="s">
        <v>13</v>
      </c>
      <c r="E534" s="26">
        <v>480</v>
      </c>
      <c r="F534" s="26">
        <f t="shared" si="13"/>
        <v>1440</v>
      </c>
      <c r="G534" s="2">
        <v>1</v>
      </c>
    </row>
    <row r="535" spans="1:7" x14ac:dyDescent="0.25">
      <c r="A535" s="24">
        <v>5250000003</v>
      </c>
      <c r="B535" s="73" t="s">
        <v>496</v>
      </c>
      <c r="C535" s="75">
        <v>3</v>
      </c>
      <c r="D535" s="24" t="s">
        <v>13</v>
      </c>
      <c r="E535" s="26">
        <v>480</v>
      </c>
      <c r="F535" s="26">
        <f t="shared" si="13"/>
        <v>1440</v>
      </c>
      <c r="G535" s="2">
        <v>1</v>
      </c>
    </row>
    <row r="536" spans="1:7" x14ac:dyDescent="0.25">
      <c r="A536" s="24">
        <v>5250000004</v>
      </c>
      <c r="B536" s="73" t="s">
        <v>497</v>
      </c>
      <c r="C536" s="45">
        <v>4</v>
      </c>
      <c r="D536" s="24" t="s">
        <v>13</v>
      </c>
      <c r="E536" s="26">
        <v>480</v>
      </c>
      <c r="F536" s="26">
        <f t="shared" si="13"/>
        <v>1920</v>
      </c>
      <c r="G536" s="2">
        <v>1</v>
      </c>
    </row>
    <row r="537" spans="1:7" x14ac:dyDescent="0.25">
      <c r="A537" s="24">
        <v>5250000005</v>
      </c>
      <c r="B537" s="73" t="s">
        <v>498</v>
      </c>
      <c r="C537" s="45">
        <v>1</v>
      </c>
      <c r="D537" s="24" t="s">
        <v>13</v>
      </c>
      <c r="E537" s="26">
        <v>480</v>
      </c>
      <c r="F537" s="26">
        <f t="shared" si="13"/>
        <v>480</v>
      </c>
      <c r="G537" s="2">
        <v>1</v>
      </c>
    </row>
    <row r="538" spans="1:7" x14ac:dyDescent="0.25">
      <c r="A538" s="24">
        <v>5250000006</v>
      </c>
      <c r="B538" s="73" t="s">
        <v>499</v>
      </c>
      <c r="C538" s="45">
        <v>6</v>
      </c>
      <c r="D538" s="24" t="s">
        <v>13</v>
      </c>
      <c r="E538" s="26">
        <v>480</v>
      </c>
      <c r="F538" s="26">
        <f t="shared" si="13"/>
        <v>2880</v>
      </c>
      <c r="G538" s="2">
        <v>1</v>
      </c>
    </row>
    <row r="539" spans="1:7" x14ac:dyDescent="0.25">
      <c r="A539" s="24">
        <v>5250000007</v>
      </c>
      <c r="B539" s="73" t="s">
        <v>500</v>
      </c>
      <c r="C539" s="45">
        <v>3</v>
      </c>
      <c r="D539" s="24" t="s">
        <v>13</v>
      </c>
      <c r="E539" s="26">
        <v>480</v>
      </c>
      <c r="F539" s="26">
        <f t="shared" si="13"/>
        <v>1440</v>
      </c>
      <c r="G539" s="2">
        <v>1</v>
      </c>
    </row>
    <row r="540" spans="1:7" x14ac:dyDescent="0.25">
      <c r="A540" s="24">
        <v>5250000008</v>
      </c>
      <c r="B540" s="73" t="s">
        <v>501</v>
      </c>
      <c r="C540" s="45">
        <v>2</v>
      </c>
      <c r="D540" s="24" t="s">
        <v>13</v>
      </c>
      <c r="E540" s="26">
        <v>480</v>
      </c>
      <c r="F540" s="26">
        <f t="shared" si="13"/>
        <v>960</v>
      </c>
      <c r="G540" s="2">
        <v>1</v>
      </c>
    </row>
    <row r="541" spans="1:7" x14ac:dyDescent="0.25">
      <c r="A541" s="24">
        <v>5250000009</v>
      </c>
      <c r="B541" s="73" t="s">
        <v>502</v>
      </c>
      <c r="C541" s="45">
        <v>1</v>
      </c>
      <c r="D541" s="24" t="s">
        <v>13</v>
      </c>
      <c r="E541" s="26">
        <v>480</v>
      </c>
      <c r="F541" s="26">
        <f t="shared" si="13"/>
        <v>480</v>
      </c>
      <c r="G541" s="2">
        <v>1</v>
      </c>
    </row>
    <row r="542" spans="1:7" x14ac:dyDescent="0.25">
      <c r="A542" s="24">
        <v>5250000010</v>
      </c>
      <c r="B542" s="73" t="s">
        <v>503</v>
      </c>
      <c r="C542" s="45">
        <v>2</v>
      </c>
      <c r="D542" s="24" t="s">
        <v>13</v>
      </c>
      <c r="E542" s="26">
        <v>480</v>
      </c>
      <c r="F542" s="26">
        <f t="shared" si="13"/>
        <v>960</v>
      </c>
      <c r="G542" s="2">
        <v>1</v>
      </c>
    </row>
    <row r="543" spans="1:7" x14ac:dyDescent="0.25">
      <c r="A543" s="24">
        <v>5250000011</v>
      </c>
      <c r="B543" s="73" t="s">
        <v>504</v>
      </c>
      <c r="C543" s="45">
        <v>3</v>
      </c>
      <c r="D543" s="24" t="s">
        <v>13</v>
      </c>
      <c r="E543" s="26">
        <v>1020</v>
      </c>
      <c r="F543" s="26">
        <f t="shared" si="13"/>
        <v>3060</v>
      </c>
      <c r="G543" s="2">
        <v>1</v>
      </c>
    </row>
    <row r="544" spans="1:7" x14ac:dyDescent="0.25">
      <c r="A544" s="24">
        <v>5250000012</v>
      </c>
      <c r="B544" s="73" t="s">
        <v>505</v>
      </c>
      <c r="C544" s="45">
        <v>5</v>
      </c>
      <c r="D544" s="24" t="s">
        <v>13</v>
      </c>
      <c r="E544" s="26">
        <v>480</v>
      </c>
      <c r="F544" s="26">
        <f t="shared" si="13"/>
        <v>2400</v>
      </c>
      <c r="G544" s="2">
        <v>1</v>
      </c>
    </row>
    <row r="545" spans="1:7" x14ac:dyDescent="0.25">
      <c r="A545" s="24">
        <v>5250000013</v>
      </c>
      <c r="B545" s="73" t="s">
        <v>506</v>
      </c>
      <c r="C545" s="45">
        <v>18</v>
      </c>
      <c r="D545" s="24" t="s">
        <v>13</v>
      </c>
      <c r="E545" s="26">
        <v>480</v>
      </c>
      <c r="F545" s="26">
        <f t="shared" si="13"/>
        <v>8640</v>
      </c>
      <c r="G545" s="2">
        <v>1</v>
      </c>
    </row>
    <row r="546" spans="1:7" x14ac:dyDescent="0.25">
      <c r="A546" s="24">
        <v>5250000014</v>
      </c>
      <c r="B546" s="73" t="s">
        <v>507</v>
      </c>
      <c r="C546" s="45">
        <v>8</v>
      </c>
      <c r="D546" s="24" t="s">
        <v>13</v>
      </c>
      <c r="E546" s="26">
        <v>480</v>
      </c>
      <c r="F546" s="26">
        <f t="shared" si="13"/>
        <v>3840</v>
      </c>
      <c r="G546" s="2">
        <v>1</v>
      </c>
    </row>
    <row r="547" spans="1:7" x14ac:dyDescent="0.25">
      <c r="A547" s="24">
        <v>5250000015</v>
      </c>
      <c r="B547" s="73" t="s">
        <v>508</v>
      </c>
      <c r="C547" s="45">
        <v>2</v>
      </c>
      <c r="D547" s="24" t="s">
        <v>13</v>
      </c>
      <c r="E547" s="26">
        <v>480</v>
      </c>
      <c r="F547" s="26">
        <f t="shared" si="13"/>
        <v>960</v>
      </c>
      <c r="G547" s="2">
        <v>1</v>
      </c>
    </row>
    <row r="548" spans="1:7" x14ac:dyDescent="0.25">
      <c r="A548" s="24">
        <v>5250000016</v>
      </c>
      <c r="B548" s="73" t="s">
        <v>509</v>
      </c>
      <c r="C548" s="45">
        <v>1</v>
      </c>
      <c r="D548" s="24" t="s">
        <v>13</v>
      </c>
      <c r="E548" s="26">
        <v>480</v>
      </c>
      <c r="F548" s="26">
        <f t="shared" si="13"/>
        <v>480</v>
      </c>
      <c r="G548" s="2">
        <v>1</v>
      </c>
    </row>
    <row r="549" spans="1:7" x14ac:dyDescent="0.25">
      <c r="A549" s="24">
        <v>5250000017</v>
      </c>
      <c r="B549" s="73" t="s">
        <v>510</v>
      </c>
      <c r="C549" s="45">
        <v>3</v>
      </c>
      <c r="D549" s="24" t="s">
        <v>13</v>
      </c>
      <c r="E549" s="26">
        <v>480</v>
      </c>
      <c r="F549" s="26">
        <f t="shared" si="13"/>
        <v>1440</v>
      </c>
      <c r="G549" s="2">
        <v>1</v>
      </c>
    </row>
    <row r="550" spans="1:7" x14ac:dyDescent="0.25">
      <c r="A550" s="24">
        <v>5250000018</v>
      </c>
      <c r="B550" s="73" t="s">
        <v>511</v>
      </c>
      <c r="C550" s="45">
        <v>2</v>
      </c>
      <c r="D550" s="24" t="s">
        <v>13</v>
      </c>
      <c r="E550" s="26">
        <v>480</v>
      </c>
      <c r="F550" s="26">
        <f t="shared" si="13"/>
        <v>960</v>
      </c>
      <c r="G550" s="2">
        <v>1</v>
      </c>
    </row>
    <row r="551" spans="1:7" x14ac:dyDescent="0.25">
      <c r="A551" s="24">
        <v>5250000019</v>
      </c>
      <c r="B551" s="73" t="s">
        <v>512</v>
      </c>
      <c r="C551" s="45">
        <v>1</v>
      </c>
      <c r="D551" s="24" t="s">
        <v>13</v>
      </c>
      <c r="E551" s="26">
        <v>1420</v>
      </c>
      <c r="F551" s="26">
        <f t="shared" si="13"/>
        <v>1420</v>
      </c>
      <c r="G551" s="2">
        <v>1</v>
      </c>
    </row>
    <row r="552" spans="1:7" x14ac:dyDescent="0.25">
      <c r="A552" s="24">
        <v>5250000020</v>
      </c>
      <c r="B552" s="73" t="s">
        <v>513</v>
      </c>
      <c r="C552" s="45">
        <v>2</v>
      </c>
      <c r="D552" s="24" t="s">
        <v>13</v>
      </c>
      <c r="E552" s="26">
        <v>601</v>
      </c>
      <c r="F552" s="26">
        <f t="shared" si="13"/>
        <v>1202</v>
      </c>
      <c r="G552" s="2">
        <v>1</v>
      </c>
    </row>
    <row r="553" spans="1:7" x14ac:dyDescent="0.25">
      <c r="A553" s="24">
        <v>526</v>
      </c>
      <c r="B553" s="73" t="s">
        <v>514</v>
      </c>
      <c r="C553" s="45"/>
      <c r="D553" s="24"/>
      <c r="E553" s="26"/>
      <c r="F553" s="26" t="str">
        <f t="shared" si="13"/>
        <v/>
      </c>
      <c r="G553" s="2">
        <v>1</v>
      </c>
    </row>
    <row r="554" spans="1:7" x14ac:dyDescent="0.25">
      <c r="A554" s="24">
        <v>5260000001</v>
      </c>
      <c r="B554" s="73" t="s">
        <v>515</v>
      </c>
      <c r="C554" s="45">
        <v>15</v>
      </c>
      <c r="D554" s="24" t="s">
        <v>13</v>
      </c>
      <c r="E554" s="26">
        <v>87</v>
      </c>
      <c r="F554" s="26">
        <f t="shared" si="13"/>
        <v>1305</v>
      </c>
      <c r="G554" s="2">
        <v>1</v>
      </c>
    </row>
    <row r="555" spans="1:7" x14ac:dyDescent="0.25">
      <c r="A555" s="24">
        <v>527</v>
      </c>
      <c r="B555" s="25" t="s">
        <v>516</v>
      </c>
      <c r="C555" s="45"/>
      <c r="D555" s="24"/>
      <c r="E555" s="26"/>
      <c r="F555" s="26" t="str">
        <f t="shared" si="13"/>
        <v/>
      </c>
      <c r="G555" s="2">
        <v>1</v>
      </c>
    </row>
    <row r="556" spans="1:7" x14ac:dyDescent="0.25">
      <c r="A556" s="24">
        <v>5270000001</v>
      </c>
      <c r="B556" s="25" t="s">
        <v>517</v>
      </c>
      <c r="C556" s="45">
        <v>1</v>
      </c>
      <c r="D556" s="24" t="s">
        <v>29</v>
      </c>
      <c r="E556" s="26">
        <v>21450</v>
      </c>
      <c r="F556" s="26">
        <f t="shared" si="13"/>
        <v>21450</v>
      </c>
      <c r="G556" s="2">
        <v>1</v>
      </c>
    </row>
    <row r="557" spans="1:7" x14ac:dyDescent="0.25">
      <c r="A557" s="24"/>
      <c r="B557" s="25"/>
      <c r="C557" s="45"/>
      <c r="D557" s="24"/>
      <c r="E557" s="26"/>
      <c r="F557" s="26" t="str">
        <f t="shared" si="13"/>
        <v/>
      </c>
      <c r="G557" s="2">
        <v>1</v>
      </c>
    </row>
    <row r="558" spans="1:7" x14ac:dyDescent="0.25">
      <c r="A558" s="24"/>
      <c r="B558" s="25"/>
      <c r="C558" s="45"/>
      <c r="D558" s="24"/>
      <c r="E558" s="26"/>
      <c r="F558" s="26" t="str">
        <f t="shared" si="13"/>
        <v/>
      </c>
      <c r="G558" s="2">
        <v>1</v>
      </c>
    </row>
    <row r="559" spans="1:7" x14ac:dyDescent="0.25">
      <c r="A559" s="27">
        <v>53</v>
      </c>
      <c r="B559" s="34" t="s">
        <v>518</v>
      </c>
      <c r="C559" s="44"/>
      <c r="D559" s="27"/>
      <c r="E559" s="28"/>
      <c r="F559" s="29">
        <f>SUM(F560:F577)</f>
        <v>215430.81999999998</v>
      </c>
      <c r="G559" s="2">
        <v>1</v>
      </c>
    </row>
    <row r="560" spans="1:7" x14ac:dyDescent="0.25">
      <c r="A560" s="24">
        <v>531</v>
      </c>
      <c r="B560" s="25" t="s">
        <v>519</v>
      </c>
      <c r="C560" s="45"/>
      <c r="D560" s="24"/>
      <c r="E560" s="26"/>
      <c r="F560" s="26" t="str">
        <f t="shared" si="13"/>
        <v/>
      </c>
      <c r="G560" s="2">
        <v>1</v>
      </c>
    </row>
    <row r="561" spans="1:7" ht="30" x14ac:dyDescent="0.25">
      <c r="A561" s="24">
        <v>5310000001</v>
      </c>
      <c r="B561" s="25" t="s">
        <v>520</v>
      </c>
      <c r="C561" s="45">
        <v>5041.6099999999997</v>
      </c>
      <c r="D561" s="24" t="s">
        <v>35</v>
      </c>
      <c r="E561" s="26">
        <v>16</v>
      </c>
      <c r="F561" s="26">
        <f t="shared" si="13"/>
        <v>80665.759999999995</v>
      </c>
      <c r="G561" s="2">
        <v>1</v>
      </c>
    </row>
    <row r="562" spans="1:7" x14ac:dyDescent="0.25">
      <c r="A562" s="24">
        <v>5310000002</v>
      </c>
      <c r="B562" s="25" t="s">
        <v>521</v>
      </c>
      <c r="C562" s="45">
        <f>1852.8+2079.7</f>
        <v>3932.5</v>
      </c>
      <c r="D562" s="24" t="s">
        <v>35</v>
      </c>
      <c r="E562" s="26">
        <v>14</v>
      </c>
      <c r="F562" s="26">
        <f t="shared" si="13"/>
        <v>55055</v>
      </c>
      <c r="G562" s="2">
        <v>1</v>
      </c>
    </row>
    <row r="563" spans="1:7" ht="30" x14ac:dyDescent="0.25">
      <c r="A563" s="24">
        <v>5310000003</v>
      </c>
      <c r="B563" s="25" t="s">
        <v>522</v>
      </c>
      <c r="C563" s="45">
        <v>241.26</v>
      </c>
      <c r="D563" s="24" t="s">
        <v>35</v>
      </c>
      <c r="E563" s="26">
        <v>15</v>
      </c>
      <c r="F563" s="26">
        <f t="shared" si="13"/>
        <v>3618.8999999999996</v>
      </c>
      <c r="G563" s="2">
        <v>1</v>
      </c>
    </row>
    <row r="564" spans="1:7" x14ac:dyDescent="0.25">
      <c r="A564" s="24">
        <v>5310000004</v>
      </c>
      <c r="B564" s="25" t="s">
        <v>523</v>
      </c>
      <c r="C564" s="45">
        <v>665.55</v>
      </c>
      <c r="D564" s="24" t="s">
        <v>11</v>
      </c>
      <c r="E564" s="26">
        <v>11</v>
      </c>
      <c r="F564" s="26">
        <f t="shared" si="13"/>
        <v>7321.0499999999993</v>
      </c>
      <c r="G564" s="2">
        <v>1</v>
      </c>
    </row>
    <row r="565" spans="1:7" x14ac:dyDescent="0.25">
      <c r="A565" s="24">
        <v>5310000005</v>
      </c>
      <c r="B565" s="25" t="s">
        <v>524</v>
      </c>
      <c r="C565" s="45">
        <v>861.9</v>
      </c>
      <c r="D565" s="24" t="s">
        <v>11</v>
      </c>
      <c r="E565" s="26">
        <v>5</v>
      </c>
      <c r="F565" s="26">
        <f t="shared" si="13"/>
        <v>4309.5</v>
      </c>
      <c r="G565" s="2">
        <v>1</v>
      </c>
    </row>
    <row r="566" spans="1:7" x14ac:dyDescent="0.25">
      <c r="A566" s="24">
        <v>534</v>
      </c>
      <c r="B566" s="25" t="s">
        <v>525</v>
      </c>
      <c r="C566" s="45"/>
      <c r="D566" s="24"/>
      <c r="E566" s="26"/>
      <c r="F566" s="26" t="str">
        <f t="shared" si="13"/>
        <v/>
      </c>
      <c r="G566" s="2">
        <v>1</v>
      </c>
    </row>
    <row r="567" spans="1:7" x14ac:dyDescent="0.25">
      <c r="A567" s="24">
        <v>5340000001</v>
      </c>
      <c r="B567" s="25" t="s">
        <v>526</v>
      </c>
      <c r="C567" s="45">
        <f>1852.8</f>
        <v>1852.8</v>
      </c>
      <c r="D567" s="24" t="s">
        <v>35</v>
      </c>
      <c r="E567" s="26">
        <v>11</v>
      </c>
      <c r="F567" s="26">
        <f t="shared" si="13"/>
        <v>20380.8</v>
      </c>
      <c r="G567" s="2">
        <v>1</v>
      </c>
    </row>
    <row r="568" spans="1:7" x14ac:dyDescent="0.25">
      <c r="A568" s="24">
        <v>5340000002</v>
      </c>
      <c r="B568" s="25" t="s">
        <v>527</v>
      </c>
      <c r="C568" s="45">
        <v>665.55</v>
      </c>
      <c r="D568" s="24" t="s">
        <v>11</v>
      </c>
      <c r="E568" s="26">
        <v>14</v>
      </c>
      <c r="F568" s="26">
        <f t="shared" si="13"/>
        <v>9317.6999999999989</v>
      </c>
      <c r="G568" s="2">
        <v>1</v>
      </c>
    </row>
    <row r="569" spans="1:7" x14ac:dyDescent="0.25">
      <c r="A569" s="24">
        <v>5340000003</v>
      </c>
      <c r="B569" s="25" t="s">
        <v>528</v>
      </c>
      <c r="C569" s="45">
        <v>861.9</v>
      </c>
      <c r="D569" s="24" t="s">
        <v>11</v>
      </c>
      <c r="E569" s="26">
        <v>7</v>
      </c>
      <c r="F569" s="26">
        <f t="shared" si="13"/>
        <v>6033.3</v>
      </c>
      <c r="G569" s="2">
        <v>1</v>
      </c>
    </row>
    <row r="570" spans="1:7" x14ac:dyDescent="0.25">
      <c r="A570" s="24">
        <v>535</v>
      </c>
      <c r="B570" s="25" t="s">
        <v>529</v>
      </c>
      <c r="C570" s="45"/>
      <c r="D570" s="24"/>
      <c r="E570" s="26"/>
      <c r="F570" s="26" t="str">
        <f t="shared" si="13"/>
        <v/>
      </c>
      <c r="G570" s="2">
        <v>1</v>
      </c>
    </row>
    <row r="571" spans="1:7" x14ac:dyDescent="0.25">
      <c r="A571" s="24">
        <v>5350000001</v>
      </c>
      <c r="B571" s="25" t="s">
        <v>530</v>
      </c>
      <c r="C571" s="45">
        <v>268.51</v>
      </c>
      <c r="D571" s="24" t="s">
        <v>35</v>
      </c>
      <c r="E571" s="26">
        <v>51</v>
      </c>
      <c r="F571" s="26">
        <f t="shared" si="13"/>
        <v>13694.01</v>
      </c>
      <c r="G571" s="2">
        <v>1</v>
      </c>
    </row>
    <row r="572" spans="1:7" x14ac:dyDescent="0.25">
      <c r="A572" s="24">
        <v>536</v>
      </c>
      <c r="B572" s="25" t="s">
        <v>531</v>
      </c>
      <c r="C572" s="45"/>
      <c r="D572" s="24"/>
      <c r="E572" s="26"/>
      <c r="F572" s="26" t="str">
        <f t="shared" si="13"/>
        <v/>
      </c>
      <c r="G572" s="2">
        <v>1</v>
      </c>
    </row>
    <row r="573" spans="1:7" x14ac:dyDescent="0.25">
      <c r="A573" s="24">
        <v>5360000001</v>
      </c>
      <c r="B573" s="25" t="s">
        <v>532</v>
      </c>
      <c r="C573" s="45">
        <f>103.62</f>
        <v>103.62</v>
      </c>
      <c r="D573" s="24" t="s">
        <v>35</v>
      </c>
      <c r="E573" s="26">
        <v>114</v>
      </c>
      <c r="F573" s="26">
        <f t="shared" si="13"/>
        <v>11812.68</v>
      </c>
      <c r="G573" s="2">
        <v>1</v>
      </c>
    </row>
    <row r="574" spans="1:7" x14ac:dyDescent="0.25">
      <c r="A574" s="24">
        <v>537</v>
      </c>
      <c r="B574" s="25" t="s">
        <v>274</v>
      </c>
      <c r="C574" s="45"/>
      <c r="D574" s="24"/>
      <c r="E574" s="26"/>
      <c r="F574" s="26" t="str">
        <f t="shared" si="13"/>
        <v/>
      </c>
      <c r="G574" s="2">
        <v>1</v>
      </c>
    </row>
    <row r="575" spans="1:7" x14ac:dyDescent="0.25">
      <c r="A575" s="24">
        <v>5370000001</v>
      </c>
      <c r="B575" s="25" t="s">
        <v>533</v>
      </c>
      <c r="C575" s="45">
        <v>268.51</v>
      </c>
      <c r="D575" s="24" t="s">
        <v>35</v>
      </c>
      <c r="E575" s="26">
        <v>2</v>
      </c>
      <c r="F575" s="26">
        <f t="shared" si="13"/>
        <v>537.02</v>
      </c>
      <c r="G575" s="2">
        <v>1</v>
      </c>
    </row>
    <row r="576" spans="1:7" x14ac:dyDescent="0.25">
      <c r="A576" s="24">
        <v>5370000002</v>
      </c>
      <c r="B576" s="25" t="s">
        <v>534</v>
      </c>
      <c r="C576" s="45">
        <v>268.51</v>
      </c>
      <c r="D576" s="24" t="s">
        <v>35</v>
      </c>
      <c r="E576" s="26">
        <v>10</v>
      </c>
      <c r="F576" s="26">
        <f t="shared" si="13"/>
        <v>2685.1</v>
      </c>
      <c r="G576" s="2">
        <v>1</v>
      </c>
    </row>
    <row r="577" spans="1:7" x14ac:dyDescent="0.25">
      <c r="A577" s="24"/>
      <c r="B577" s="25"/>
      <c r="C577" s="45"/>
      <c r="D577" s="24"/>
      <c r="E577" s="26"/>
      <c r="F577" s="26" t="str">
        <f t="shared" si="13"/>
        <v/>
      </c>
      <c r="G577" s="2">
        <v>1</v>
      </c>
    </row>
    <row r="578" spans="1:7" x14ac:dyDescent="0.25">
      <c r="A578" s="24"/>
      <c r="B578" s="25"/>
      <c r="C578" s="45"/>
      <c r="D578" s="24"/>
      <c r="E578" s="26"/>
      <c r="F578" s="26" t="str">
        <f t="shared" si="13"/>
        <v/>
      </c>
      <c r="G578" s="2">
        <v>1</v>
      </c>
    </row>
    <row r="579" spans="1:7" x14ac:dyDescent="0.25">
      <c r="A579" s="27">
        <v>54</v>
      </c>
      <c r="B579" s="34" t="s">
        <v>535</v>
      </c>
      <c r="C579" s="44"/>
      <c r="D579" s="27"/>
      <c r="E579" s="28"/>
      <c r="F579" s="29">
        <f>SUM(F581:F599)</f>
        <v>133823.40499999997</v>
      </c>
      <c r="G579" s="2">
        <v>1</v>
      </c>
    </row>
    <row r="580" spans="1:7" x14ac:dyDescent="0.25">
      <c r="A580" s="24">
        <v>541</v>
      </c>
      <c r="B580" s="25" t="s">
        <v>519</v>
      </c>
      <c r="C580" s="45"/>
      <c r="D580" s="24"/>
      <c r="E580" s="26"/>
      <c r="F580" s="26" t="str">
        <f t="shared" si="13"/>
        <v/>
      </c>
      <c r="G580" s="2">
        <v>1</v>
      </c>
    </row>
    <row r="581" spans="1:7" x14ac:dyDescent="0.25">
      <c r="A581" s="24">
        <v>5410000001</v>
      </c>
      <c r="B581" s="25" t="s">
        <v>536</v>
      </c>
      <c r="C581" s="45">
        <v>188.94</v>
      </c>
      <c r="D581" s="24" t="s">
        <v>35</v>
      </c>
      <c r="E581" s="26">
        <v>34</v>
      </c>
      <c r="F581" s="26">
        <f t="shared" si="13"/>
        <v>6423.96</v>
      </c>
      <c r="G581" s="2">
        <v>1</v>
      </c>
    </row>
    <row r="582" spans="1:7" x14ac:dyDescent="0.25">
      <c r="A582" s="24">
        <v>5410000002</v>
      </c>
      <c r="B582" s="25" t="s">
        <v>537</v>
      </c>
      <c r="C582" s="45">
        <f>1202.08+25.06+277.02</f>
        <v>1504.1599999999999</v>
      </c>
      <c r="D582" s="24" t="s">
        <v>35</v>
      </c>
      <c r="E582" s="26">
        <v>14</v>
      </c>
      <c r="F582" s="26">
        <f t="shared" si="13"/>
        <v>21058.239999999998</v>
      </c>
      <c r="G582" s="2">
        <v>1</v>
      </c>
    </row>
    <row r="583" spans="1:7" x14ac:dyDescent="0.25">
      <c r="A583" s="24">
        <v>543</v>
      </c>
      <c r="B583" s="25" t="s">
        <v>538</v>
      </c>
      <c r="C583" s="45"/>
      <c r="D583" s="24"/>
      <c r="E583" s="26"/>
      <c r="F583" s="26" t="str">
        <f t="shared" si="13"/>
        <v/>
      </c>
      <c r="G583" s="2">
        <v>1</v>
      </c>
    </row>
    <row r="584" spans="1:7" x14ac:dyDescent="0.25">
      <c r="A584" s="24">
        <v>5430000001</v>
      </c>
      <c r="B584" s="25" t="s">
        <v>539</v>
      </c>
      <c r="C584" s="45">
        <v>902.36</v>
      </c>
      <c r="D584" s="24" t="s">
        <v>35</v>
      </c>
      <c r="E584" s="26">
        <v>34.200000000000003</v>
      </c>
      <c r="F584" s="26">
        <f t="shared" si="13"/>
        <v>30860.712000000003</v>
      </c>
      <c r="G584" s="2">
        <v>1</v>
      </c>
    </row>
    <row r="585" spans="1:7" x14ac:dyDescent="0.25">
      <c r="A585" s="24">
        <v>5430000002</v>
      </c>
      <c r="B585" s="25" t="s">
        <v>540</v>
      </c>
      <c r="C585" s="45">
        <v>60.7</v>
      </c>
      <c r="D585" s="24" t="s">
        <v>35</v>
      </c>
      <c r="E585" s="26">
        <v>24.1</v>
      </c>
      <c r="F585" s="26">
        <f t="shared" si="13"/>
        <v>1462.8700000000001</v>
      </c>
      <c r="G585" s="2">
        <v>1</v>
      </c>
    </row>
    <row r="586" spans="1:7" x14ac:dyDescent="0.25">
      <c r="A586" s="24">
        <v>545</v>
      </c>
      <c r="B586" s="25" t="s">
        <v>541</v>
      </c>
      <c r="C586" s="45"/>
      <c r="D586" s="24"/>
      <c r="E586" s="26"/>
      <c r="F586" s="26" t="str">
        <f t="shared" si="13"/>
        <v/>
      </c>
      <c r="G586" s="2">
        <v>1</v>
      </c>
    </row>
    <row r="587" spans="1:7" ht="28.9" customHeight="1" x14ac:dyDescent="0.25">
      <c r="A587" s="24">
        <v>5450000001</v>
      </c>
      <c r="B587" s="25" t="s">
        <v>542</v>
      </c>
      <c r="C587" s="45">
        <f>117.44+546.1+98.6</f>
        <v>762.14</v>
      </c>
      <c r="D587" s="24" t="s">
        <v>35</v>
      </c>
      <c r="E587" s="26">
        <v>34</v>
      </c>
      <c r="F587" s="26">
        <f t="shared" si="13"/>
        <v>25912.76</v>
      </c>
      <c r="G587" s="2">
        <v>1</v>
      </c>
    </row>
    <row r="588" spans="1:7" x14ac:dyDescent="0.25">
      <c r="A588" s="24">
        <v>5450000002</v>
      </c>
      <c r="B588" s="25" t="s">
        <v>543</v>
      </c>
      <c r="C588" s="45">
        <v>336.43</v>
      </c>
      <c r="D588" s="24" t="s">
        <v>35</v>
      </c>
      <c r="E588" s="26">
        <v>8</v>
      </c>
      <c r="F588" s="26">
        <f t="shared" si="13"/>
        <v>2691.44</v>
      </c>
      <c r="G588" s="2">
        <v>1</v>
      </c>
    </row>
    <row r="589" spans="1:7" x14ac:dyDescent="0.25">
      <c r="A589" s="24">
        <v>5450000003</v>
      </c>
      <c r="B589" s="73" t="s">
        <v>544</v>
      </c>
      <c r="C589" s="75">
        <v>546.1</v>
      </c>
      <c r="D589" s="24" t="s">
        <v>35</v>
      </c>
      <c r="E589" s="26">
        <v>5.0999999999999996</v>
      </c>
      <c r="F589" s="26">
        <f t="shared" ref="F589:F593" si="14">IF(C589="","",C589*E589)</f>
        <v>2785.11</v>
      </c>
      <c r="G589" s="2">
        <v>1</v>
      </c>
    </row>
    <row r="590" spans="1:7" x14ac:dyDescent="0.25">
      <c r="A590" s="24">
        <v>5450000004</v>
      </c>
      <c r="B590" s="73" t="s">
        <v>545</v>
      </c>
      <c r="C590" s="75">
        <v>336.43</v>
      </c>
      <c r="D590" s="24" t="s">
        <v>35</v>
      </c>
      <c r="E590" s="26">
        <v>16.100000000000001</v>
      </c>
      <c r="F590" s="26">
        <f t="shared" si="14"/>
        <v>5416.5230000000001</v>
      </c>
      <c r="G590" s="2">
        <v>1</v>
      </c>
    </row>
    <row r="591" spans="1:7" x14ac:dyDescent="0.25">
      <c r="A591" s="24">
        <v>5450000005</v>
      </c>
      <c r="B591" s="73" t="s">
        <v>546</v>
      </c>
      <c r="C591" s="75">
        <v>336.43</v>
      </c>
      <c r="D591" s="24" t="s">
        <v>35</v>
      </c>
      <c r="E591" s="26">
        <v>9.1999999999999993</v>
      </c>
      <c r="F591" s="26">
        <f t="shared" si="14"/>
        <v>3095.1559999999999</v>
      </c>
      <c r="G591" s="2">
        <v>1</v>
      </c>
    </row>
    <row r="592" spans="1:7" x14ac:dyDescent="0.25">
      <c r="A592" s="24">
        <v>5450000006</v>
      </c>
      <c r="B592" s="73" t="s">
        <v>547</v>
      </c>
      <c r="C592" s="75">
        <v>214.32</v>
      </c>
      <c r="D592" s="24" t="s">
        <v>35</v>
      </c>
      <c r="E592" s="26">
        <v>49</v>
      </c>
      <c r="F592" s="26">
        <f t="shared" si="14"/>
        <v>10501.68</v>
      </c>
      <c r="G592" s="2">
        <v>1</v>
      </c>
    </row>
    <row r="593" spans="1:7" x14ac:dyDescent="0.25">
      <c r="A593" s="24">
        <v>5450000007</v>
      </c>
      <c r="B593" s="73" t="s">
        <v>548</v>
      </c>
      <c r="C593" s="75">
        <f>277.02+25.06</f>
        <v>302.08</v>
      </c>
      <c r="D593" s="24" t="s">
        <v>35</v>
      </c>
      <c r="E593" s="26">
        <v>31</v>
      </c>
      <c r="F593" s="26">
        <f t="shared" si="14"/>
        <v>9364.48</v>
      </c>
      <c r="G593" s="2">
        <v>1</v>
      </c>
    </row>
    <row r="594" spans="1:7" x14ac:dyDescent="0.25">
      <c r="A594" s="24">
        <v>547</v>
      </c>
      <c r="B594" s="73" t="s">
        <v>549</v>
      </c>
      <c r="C594" s="75"/>
      <c r="D594" s="24"/>
      <c r="E594" s="26"/>
      <c r="F594" s="26" t="str">
        <f t="shared" ref="F594:F599" si="15">IF(C594="","",C594*E594)</f>
        <v/>
      </c>
      <c r="G594" s="2">
        <v>1</v>
      </c>
    </row>
    <row r="595" spans="1:7" ht="30" x14ac:dyDescent="0.25">
      <c r="A595" s="24">
        <v>5470000001</v>
      </c>
      <c r="B595" s="73" t="s">
        <v>550</v>
      </c>
      <c r="C595" s="75">
        <v>546.1</v>
      </c>
      <c r="D595" s="24" t="s">
        <v>35</v>
      </c>
      <c r="E595" s="26">
        <v>16.2</v>
      </c>
      <c r="F595" s="26">
        <f t="shared" si="15"/>
        <v>8846.82</v>
      </c>
      <c r="G595" s="2">
        <v>1</v>
      </c>
    </row>
    <row r="596" spans="1:7" x14ac:dyDescent="0.25">
      <c r="A596" s="24">
        <v>5470000002</v>
      </c>
      <c r="B596" s="25" t="s">
        <v>551</v>
      </c>
      <c r="C596" s="45">
        <v>24.9</v>
      </c>
      <c r="D596" s="24" t="s">
        <v>35</v>
      </c>
      <c r="E596" s="26">
        <v>14.2</v>
      </c>
      <c r="F596" s="26">
        <f t="shared" si="15"/>
        <v>353.58</v>
      </c>
      <c r="G596" s="2">
        <v>1</v>
      </c>
    </row>
    <row r="597" spans="1:7" x14ac:dyDescent="0.25">
      <c r="A597" s="24">
        <v>5470000003</v>
      </c>
      <c r="B597" s="25" t="s">
        <v>552</v>
      </c>
      <c r="C597" s="45">
        <v>336.43</v>
      </c>
      <c r="D597" s="24" t="s">
        <v>35</v>
      </c>
      <c r="E597" s="26">
        <v>3</v>
      </c>
      <c r="F597" s="26">
        <f t="shared" si="15"/>
        <v>1009.29</v>
      </c>
      <c r="G597" s="2">
        <v>1</v>
      </c>
    </row>
    <row r="598" spans="1:7" x14ac:dyDescent="0.25">
      <c r="A598" s="24">
        <v>5470000004</v>
      </c>
      <c r="B598" s="25" t="s">
        <v>553</v>
      </c>
      <c r="C598" s="45">
        <v>336.43</v>
      </c>
      <c r="D598" s="24" t="s">
        <v>35</v>
      </c>
      <c r="E598" s="26">
        <v>6.8</v>
      </c>
      <c r="F598" s="26">
        <f t="shared" si="15"/>
        <v>2287.7240000000002</v>
      </c>
      <c r="G598" s="2">
        <v>1</v>
      </c>
    </row>
    <row r="599" spans="1:7" ht="30" x14ac:dyDescent="0.25">
      <c r="A599" s="24">
        <v>5470000005</v>
      </c>
      <c r="B599" s="25" t="s">
        <v>554</v>
      </c>
      <c r="C599" s="45">
        <v>42.55</v>
      </c>
      <c r="D599" s="24" t="s">
        <v>35</v>
      </c>
      <c r="E599" s="26">
        <v>41.2</v>
      </c>
      <c r="F599" s="26">
        <f t="shared" si="15"/>
        <v>1753.06</v>
      </c>
      <c r="G599" s="2">
        <v>1</v>
      </c>
    </row>
    <row r="600" spans="1:7" x14ac:dyDescent="0.25">
      <c r="A600" s="24"/>
      <c r="B600" s="25"/>
      <c r="C600" s="45"/>
      <c r="D600" s="24"/>
      <c r="E600" s="26"/>
      <c r="F600" s="26"/>
      <c r="G600" s="2">
        <v>1</v>
      </c>
    </row>
    <row r="601" spans="1:7" x14ac:dyDescent="0.25">
      <c r="A601" s="24"/>
      <c r="B601" s="25"/>
      <c r="C601" s="45"/>
      <c r="D601" s="24"/>
      <c r="E601" s="26"/>
      <c r="F601" s="26"/>
      <c r="G601" s="2">
        <v>1</v>
      </c>
    </row>
    <row r="602" spans="1:7" x14ac:dyDescent="0.25">
      <c r="A602" s="27">
        <v>56</v>
      </c>
      <c r="B602" s="34" t="s">
        <v>555</v>
      </c>
      <c r="C602" s="44"/>
      <c r="D602" s="27"/>
      <c r="E602" s="28"/>
      <c r="F602" s="29">
        <f>SUM(F603:F634)</f>
        <v>220394.00200000001</v>
      </c>
      <c r="G602" s="2">
        <v>1</v>
      </c>
    </row>
    <row r="603" spans="1:7" x14ac:dyDescent="0.25">
      <c r="A603" s="24">
        <v>562</v>
      </c>
      <c r="B603" s="25" t="s">
        <v>556</v>
      </c>
      <c r="C603" s="45"/>
      <c r="D603" s="24"/>
      <c r="E603" s="26"/>
      <c r="F603" s="26" t="str">
        <f t="shared" ref="F603:F709" si="16">IF(C603="","",C603*E603)</f>
        <v/>
      </c>
      <c r="G603" s="2">
        <v>1</v>
      </c>
    </row>
    <row r="604" spans="1:7" x14ac:dyDescent="0.25">
      <c r="A604" s="24">
        <v>5620000001</v>
      </c>
      <c r="B604" s="25" t="s">
        <v>557</v>
      </c>
      <c r="C604" s="45">
        <f>2.6+909.9</f>
        <v>912.5</v>
      </c>
      <c r="D604" s="24" t="s">
        <v>35</v>
      </c>
      <c r="E604" s="26">
        <v>19</v>
      </c>
      <c r="F604" s="26">
        <f t="shared" si="16"/>
        <v>17337.5</v>
      </c>
      <c r="G604" s="2">
        <v>1</v>
      </c>
    </row>
    <row r="605" spans="1:7" x14ac:dyDescent="0.25">
      <c r="A605" s="24">
        <v>5620000002</v>
      </c>
      <c r="B605" s="25" t="s">
        <v>558</v>
      </c>
      <c r="C605" s="45">
        <v>480.6</v>
      </c>
      <c r="D605" s="24" t="s">
        <v>35</v>
      </c>
      <c r="E605" s="26">
        <v>18</v>
      </c>
      <c r="F605" s="26">
        <f t="shared" si="16"/>
        <v>8650.8000000000011</v>
      </c>
      <c r="G605" s="2">
        <v>1</v>
      </c>
    </row>
    <row r="606" spans="1:7" x14ac:dyDescent="0.25">
      <c r="A606" s="24">
        <v>5620000003</v>
      </c>
      <c r="B606" s="25" t="s">
        <v>559</v>
      </c>
      <c r="C606" s="45">
        <f>98.6+117.44+152.7</f>
        <v>368.74</v>
      </c>
      <c r="D606" s="24" t="s">
        <v>35</v>
      </c>
      <c r="E606" s="26">
        <v>21</v>
      </c>
      <c r="F606" s="26">
        <f t="shared" si="16"/>
        <v>7743.54</v>
      </c>
      <c r="G606" s="2">
        <v>1</v>
      </c>
    </row>
    <row r="607" spans="1:7" x14ac:dyDescent="0.25">
      <c r="A607" s="24">
        <v>5620000004</v>
      </c>
      <c r="B607" s="25" t="s">
        <v>560</v>
      </c>
      <c r="C607" s="45">
        <v>24.9</v>
      </c>
      <c r="D607" s="24" t="s">
        <v>35</v>
      </c>
      <c r="E607" s="26">
        <v>19</v>
      </c>
      <c r="F607" s="26">
        <f t="shared" si="16"/>
        <v>473.09999999999997</v>
      </c>
      <c r="G607" s="2">
        <v>1</v>
      </c>
    </row>
    <row r="608" spans="1:7" x14ac:dyDescent="0.25">
      <c r="A608" s="24">
        <v>563</v>
      </c>
      <c r="B608" s="25" t="s">
        <v>561</v>
      </c>
      <c r="C608" s="45"/>
      <c r="D608" s="24"/>
      <c r="E608" s="26"/>
      <c r="F608" s="26" t="str">
        <f t="shared" si="16"/>
        <v/>
      </c>
      <c r="G608" s="2">
        <v>1</v>
      </c>
    </row>
    <row r="609" spans="1:7" x14ac:dyDescent="0.25">
      <c r="A609" s="24">
        <v>5630000001</v>
      </c>
      <c r="B609" s="25" t="s">
        <v>562</v>
      </c>
      <c r="C609" s="45">
        <v>13.02</v>
      </c>
      <c r="D609" s="24" t="s">
        <v>35</v>
      </c>
      <c r="E609" s="26">
        <v>36</v>
      </c>
      <c r="F609" s="26">
        <f t="shared" si="16"/>
        <v>468.71999999999997</v>
      </c>
      <c r="G609" s="2">
        <v>1</v>
      </c>
    </row>
    <row r="610" spans="1:7" x14ac:dyDescent="0.25">
      <c r="A610" s="24">
        <v>564</v>
      </c>
      <c r="B610" s="25" t="s">
        <v>563</v>
      </c>
      <c r="C610" s="45"/>
      <c r="D610" s="24"/>
      <c r="E610" s="26"/>
      <c r="F610" s="26" t="str">
        <f t="shared" si="16"/>
        <v/>
      </c>
      <c r="G610" s="2">
        <v>1</v>
      </c>
    </row>
    <row r="611" spans="1:7" x14ac:dyDescent="0.25">
      <c r="A611" s="24">
        <v>5640000001</v>
      </c>
      <c r="B611" s="25" t="s">
        <v>564</v>
      </c>
      <c r="C611" s="45">
        <v>17.079999999999998</v>
      </c>
      <c r="D611" s="24" t="s">
        <v>35</v>
      </c>
      <c r="E611" s="26">
        <v>214</v>
      </c>
      <c r="F611" s="26">
        <f t="shared" si="16"/>
        <v>3655.1199999999994</v>
      </c>
      <c r="G611" s="2">
        <v>1</v>
      </c>
    </row>
    <row r="612" spans="1:7" x14ac:dyDescent="0.25">
      <c r="A612" s="24">
        <v>565</v>
      </c>
      <c r="B612" s="25" t="s">
        <v>565</v>
      </c>
      <c r="C612" s="45"/>
      <c r="D612" s="24"/>
      <c r="E612" s="26"/>
      <c r="F612" s="26" t="str">
        <f t="shared" si="16"/>
        <v/>
      </c>
      <c r="G612" s="2">
        <v>1</v>
      </c>
    </row>
    <row r="613" spans="1:7" x14ac:dyDescent="0.25">
      <c r="A613" s="24">
        <v>5650000001</v>
      </c>
      <c r="B613" s="25" t="s">
        <v>566</v>
      </c>
      <c r="C613" s="45">
        <f>304.35</f>
        <v>304.35000000000002</v>
      </c>
      <c r="D613" s="24" t="s">
        <v>35</v>
      </c>
      <c r="E613" s="26">
        <v>174</v>
      </c>
      <c r="F613" s="26">
        <f t="shared" si="16"/>
        <v>52956.9</v>
      </c>
      <c r="G613" s="2">
        <v>1</v>
      </c>
    </row>
    <row r="614" spans="1:7" x14ac:dyDescent="0.25">
      <c r="A614" s="24">
        <v>5650000002</v>
      </c>
      <c r="B614" s="25" t="s">
        <v>567</v>
      </c>
      <c r="C614" s="45">
        <v>14.96</v>
      </c>
      <c r="D614" s="24" t="s">
        <v>35</v>
      </c>
      <c r="E614" s="26">
        <v>174</v>
      </c>
      <c r="F614" s="26">
        <f t="shared" si="16"/>
        <v>2603.04</v>
      </c>
      <c r="G614" s="2">
        <v>1</v>
      </c>
    </row>
    <row r="615" spans="1:7" x14ac:dyDescent="0.25">
      <c r="A615" s="24">
        <v>5650000003</v>
      </c>
      <c r="B615" s="25" t="s">
        <v>568</v>
      </c>
      <c r="C615" s="45">
        <v>55.66</v>
      </c>
      <c r="D615" s="24" t="s">
        <v>35</v>
      </c>
      <c r="E615" s="26">
        <v>168</v>
      </c>
      <c r="F615" s="26">
        <f t="shared" si="16"/>
        <v>9350.8799999999992</v>
      </c>
      <c r="G615" s="2">
        <v>1</v>
      </c>
    </row>
    <row r="616" spans="1:7" x14ac:dyDescent="0.25">
      <c r="A616" s="24">
        <v>5650000004</v>
      </c>
      <c r="B616" s="25" t="s">
        <v>569</v>
      </c>
      <c r="C616" s="45">
        <f>176.11+30.53+19.28</f>
        <v>225.92000000000002</v>
      </c>
      <c r="D616" s="24" t="s">
        <v>35</v>
      </c>
      <c r="E616" s="26">
        <v>61</v>
      </c>
      <c r="F616" s="26">
        <f t="shared" si="16"/>
        <v>13781.12</v>
      </c>
      <c r="G616" s="2">
        <v>1</v>
      </c>
    </row>
    <row r="617" spans="1:7" x14ac:dyDescent="0.25">
      <c r="A617" s="24">
        <v>5650000005</v>
      </c>
      <c r="B617" s="25" t="s">
        <v>570</v>
      </c>
      <c r="C617" s="45">
        <v>185.09</v>
      </c>
      <c r="D617" s="24" t="s">
        <v>35</v>
      </c>
      <c r="E617" s="26">
        <v>49</v>
      </c>
      <c r="F617" s="26">
        <f t="shared" si="16"/>
        <v>9069.41</v>
      </c>
      <c r="G617" s="2">
        <v>1</v>
      </c>
    </row>
    <row r="618" spans="1:7" x14ac:dyDescent="0.25">
      <c r="A618" s="24">
        <v>5650000006</v>
      </c>
      <c r="B618" s="25" t="s">
        <v>571</v>
      </c>
      <c r="C618" s="45">
        <v>65.59</v>
      </c>
      <c r="D618" s="24" t="s">
        <v>35</v>
      </c>
      <c r="E618" s="26">
        <v>49</v>
      </c>
      <c r="F618" s="26">
        <f t="shared" si="16"/>
        <v>3213.9100000000003</v>
      </c>
      <c r="G618" s="2">
        <v>1</v>
      </c>
    </row>
    <row r="619" spans="1:7" x14ac:dyDescent="0.25">
      <c r="A619" s="24">
        <v>5650000007</v>
      </c>
      <c r="B619" s="25" t="s">
        <v>572</v>
      </c>
      <c r="C619" s="45">
        <v>11.54</v>
      </c>
      <c r="D619" s="24" t="s">
        <v>35</v>
      </c>
      <c r="E619" s="26">
        <v>49</v>
      </c>
      <c r="F619" s="26">
        <f t="shared" si="16"/>
        <v>565.45999999999992</v>
      </c>
      <c r="G619" s="2">
        <v>1</v>
      </c>
    </row>
    <row r="620" spans="1:7" x14ac:dyDescent="0.25">
      <c r="A620" s="24">
        <v>566</v>
      </c>
      <c r="B620" s="25" t="s">
        <v>573</v>
      </c>
      <c r="C620" s="45"/>
      <c r="D620" s="24"/>
      <c r="E620" s="26"/>
      <c r="F620" s="26" t="str">
        <f t="shared" si="16"/>
        <v/>
      </c>
      <c r="G620" s="2">
        <v>1</v>
      </c>
    </row>
    <row r="621" spans="1:7" x14ac:dyDescent="0.25">
      <c r="A621" s="24">
        <v>5660000001</v>
      </c>
      <c r="B621" s="25" t="s">
        <v>574</v>
      </c>
      <c r="C621" s="45">
        <v>312.74</v>
      </c>
      <c r="D621" s="24" t="s">
        <v>35</v>
      </c>
      <c r="E621" s="26">
        <v>67</v>
      </c>
      <c r="F621" s="26">
        <f t="shared" si="16"/>
        <v>20953.580000000002</v>
      </c>
      <c r="G621" s="2">
        <v>1</v>
      </c>
    </row>
    <row r="622" spans="1:7" x14ac:dyDescent="0.25">
      <c r="A622" s="24">
        <v>5660000002</v>
      </c>
      <c r="B622" s="25" t="s">
        <v>575</v>
      </c>
      <c r="C622" s="45">
        <f>117.44</f>
        <v>117.44</v>
      </c>
      <c r="D622" s="24" t="s">
        <v>35</v>
      </c>
      <c r="E622" s="26">
        <v>21.41</v>
      </c>
      <c r="F622" s="26">
        <f t="shared" si="16"/>
        <v>2514.3903999999998</v>
      </c>
      <c r="G622" s="2">
        <v>1</v>
      </c>
    </row>
    <row r="623" spans="1:7" x14ac:dyDescent="0.25">
      <c r="A623" s="24">
        <v>567</v>
      </c>
      <c r="B623" s="25" t="s">
        <v>274</v>
      </c>
      <c r="C623" s="45"/>
      <c r="D623" s="24"/>
      <c r="E623" s="26"/>
      <c r="F623" s="26" t="str">
        <f t="shared" si="16"/>
        <v/>
      </c>
      <c r="G623" s="2">
        <v>1</v>
      </c>
    </row>
    <row r="624" spans="1:7" x14ac:dyDescent="0.25">
      <c r="A624" s="24">
        <v>5670000001</v>
      </c>
      <c r="B624" s="25" t="s">
        <v>576</v>
      </c>
      <c r="C624" s="45">
        <f>30.53+11.54</f>
        <v>42.07</v>
      </c>
      <c r="D624" s="24" t="s">
        <v>35</v>
      </c>
      <c r="E624" s="26">
        <v>10</v>
      </c>
      <c r="F624" s="26">
        <f t="shared" si="16"/>
        <v>420.7</v>
      </c>
      <c r="G624" s="2">
        <v>1</v>
      </c>
    </row>
    <row r="625" spans="1:7" x14ac:dyDescent="0.25">
      <c r="A625" s="24">
        <v>5670000002</v>
      </c>
      <c r="B625" s="25" t="s">
        <v>577</v>
      </c>
      <c r="C625" s="45">
        <v>546.1</v>
      </c>
      <c r="D625" s="24" t="s">
        <v>35</v>
      </c>
      <c r="E625" s="26">
        <v>23</v>
      </c>
      <c r="F625" s="26">
        <f t="shared" si="16"/>
        <v>12560.300000000001</v>
      </c>
      <c r="G625" s="2">
        <v>1</v>
      </c>
    </row>
    <row r="626" spans="1:7" x14ac:dyDescent="0.25">
      <c r="A626" s="24">
        <v>5670000003</v>
      </c>
      <c r="B626" s="25" t="s">
        <v>578</v>
      </c>
      <c r="C626" s="45">
        <f>98.6+117.44+152.7</f>
        <v>368.74</v>
      </c>
      <c r="D626" s="24" t="s">
        <v>35</v>
      </c>
      <c r="E626" s="26">
        <v>2.1</v>
      </c>
      <c r="F626" s="26">
        <f t="shared" si="16"/>
        <v>774.35400000000004</v>
      </c>
      <c r="G626" s="2">
        <v>1</v>
      </c>
    </row>
    <row r="627" spans="1:7" x14ac:dyDescent="0.25">
      <c r="A627" s="24">
        <v>5670000004</v>
      </c>
      <c r="B627" s="25" t="s">
        <v>579</v>
      </c>
      <c r="C627" s="45">
        <f>98.6+117.44+152.7</f>
        <v>368.74</v>
      </c>
      <c r="D627" s="24" t="s">
        <v>35</v>
      </c>
      <c r="E627" s="26">
        <v>6.74</v>
      </c>
      <c r="F627" s="26">
        <f t="shared" si="16"/>
        <v>2485.3076000000001</v>
      </c>
      <c r="G627" s="2">
        <v>1</v>
      </c>
    </row>
    <row r="628" spans="1:7" x14ac:dyDescent="0.25">
      <c r="A628" s="24">
        <v>568</v>
      </c>
      <c r="B628" s="25" t="s">
        <v>580</v>
      </c>
      <c r="C628" s="45"/>
      <c r="D628" s="24"/>
      <c r="E628" s="26"/>
      <c r="F628" s="26" t="str">
        <f t="shared" si="16"/>
        <v/>
      </c>
      <c r="G628" s="2">
        <v>1</v>
      </c>
    </row>
    <row r="629" spans="1:7" x14ac:dyDescent="0.25">
      <c r="A629" s="24">
        <v>5680000001</v>
      </c>
      <c r="B629" s="25" t="s">
        <v>581</v>
      </c>
      <c r="C629" s="45">
        <v>520.87</v>
      </c>
      <c r="D629" s="24" t="s">
        <v>35</v>
      </c>
      <c r="E629" s="26">
        <v>36</v>
      </c>
      <c r="F629" s="26">
        <f t="shared" si="16"/>
        <v>18751.32</v>
      </c>
      <c r="G629" s="2">
        <v>1</v>
      </c>
    </row>
    <row r="630" spans="1:7" x14ac:dyDescent="0.25">
      <c r="A630" s="24">
        <v>5680000002</v>
      </c>
      <c r="B630" s="25" t="s">
        <v>582</v>
      </c>
      <c r="C630" s="45">
        <v>183.73</v>
      </c>
      <c r="D630" s="24" t="s">
        <v>35</v>
      </c>
      <c r="E630" s="26">
        <v>38</v>
      </c>
      <c r="F630" s="26">
        <f t="shared" si="16"/>
        <v>6981.74</v>
      </c>
      <c r="G630" s="2">
        <v>1</v>
      </c>
    </row>
    <row r="631" spans="1:7" x14ac:dyDescent="0.25">
      <c r="A631" s="24">
        <v>5680000003</v>
      </c>
      <c r="B631" s="25" t="s">
        <v>583</v>
      </c>
      <c r="C631" s="45">
        <v>75.19</v>
      </c>
      <c r="D631" s="24" t="s">
        <v>35</v>
      </c>
      <c r="E631" s="26">
        <v>38</v>
      </c>
      <c r="F631" s="26">
        <f t="shared" si="16"/>
        <v>2857.22</v>
      </c>
      <c r="G631" s="2">
        <v>1</v>
      </c>
    </row>
    <row r="632" spans="1:7" x14ac:dyDescent="0.25">
      <c r="A632" s="24">
        <v>5680000004</v>
      </c>
      <c r="B632" s="25" t="s">
        <v>584</v>
      </c>
      <c r="C632" s="45">
        <f>387.75+321.38+114.04</f>
        <v>823.17</v>
      </c>
      <c r="D632" s="24" t="s">
        <v>35</v>
      </c>
      <c r="E632" s="26">
        <v>27</v>
      </c>
      <c r="F632" s="26">
        <f t="shared" si="16"/>
        <v>22225.59</v>
      </c>
      <c r="G632" s="2">
        <v>1</v>
      </c>
    </row>
    <row r="633" spans="1:7" x14ac:dyDescent="0.25">
      <c r="A633" s="24"/>
      <c r="B633" s="25"/>
      <c r="C633" s="45"/>
      <c r="D633" s="24"/>
      <c r="E633" s="26"/>
      <c r="F633" s="26"/>
      <c r="G633" s="2">
        <v>1</v>
      </c>
    </row>
    <row r="634" spans="1:7" x14ac:dyDescent="0.25">
      <c r="A634" s="24"/>
      <c r="B634" s="25"/>
      <c r="C634" s="45"/>
      <c r="D634" s="24"/>
      <c r="E634" s="26"/>
      <c r="F634" s="26"/>
      <c r="G634" s="2">
        <v>1</v>
      </c>
    </row>
    <row r="635" spans="1:7" s="80" customFormat="1" x14ac:dyDescent="0.25">
      <c r="A635" s="76">
        <v>57</v>
      </c>
      <c r="B635" s="77" t="s">
        <v>585</v>
      </c>
      <c r="C635" s="78"/>
      <c r="D635" s="76"/>
      <c r="E635" s="79"/>
      <c r="F635" s="79">
        <f>SUM(F636:F637)</f>
        <v>25140</v>
      </c>
      <c r="G635" s="2">
        <v>1</v>
      </c>
    </row>
    <row r="636" spans="1:7" x14ac:dyDescent="0.25">
      <c r="A636" s="61">
        <v>570</v>
      </c>
      <c r="B636" s="81" t="s">
        <v>585</v>
      </c>
      <c r="C636" s="63"/>
      <c r="D636" s="61"/>
      <c r="E636" s="64"/>
      <c r="F636" s="64" t="str">
        <f t="shared" ref="F636:F637" si="17">IF(C636="","",C636*E636)</f>
        <v/>
      </c>
      <c r="G636" s="2">
        <v>1</v>
      </c>
    </row>
    <row r="637" spans="1:7" x14ac:dyDescent="0.25">
      <c r="A637" s="61">
        <v>5620000001</v>
      </c>
      <c r="B637" s="62" t="s">
        <v>586</v>
      </c>
      <c r="C637" s="63">
        <v>1</v>
      </c>
      <c r="D637" s="61" t="s">
        <v>29</v>
      </c>
      <c r="E637" s="64">
        <v>25140</v>
      </c>
      <c r="F637" s="64">
        <f t="shared" si="17"/>
        <v>25140</v>
      </c>
      <c r="G637" s="2">
        <v>1</v>
      </c>
    </row>
    <row r="638" spans="1:7" x14ac:dyDescent="0.25">
      <c r="A638" s="61"/>
      <c r="B638" s="62"/>
      <c r="C638" s="63"/>
      <c r="D638" s="61"/>
      <c r="E638" s="64"/>
      <c r="F638" s="64"/>
      <c r="G638" s="2">
        <v>1</v>
      </c>
    </row>
    <row r="639" spans="1:7" x14ac:dyDescent="0.25">
      <c r="A639" s="24"/>
      <c r="B639" s="25"/>
      <c r="C639" s="45"/>
      <c r="D639" s="24"/>
      <c r="E639" s="26"/>
      <c r="F639" s="26" t="str">
        <f t="shared" si="16"/>
        <v/>
      </c>
      <c r="G639" s="2">
        <v>1</v>
      </c>
    </row>
    <row r="640" spans="1:7" x14ac:dyDescent="0.25">
      <c r="A640" s="7">
        <v>6</v>
      </c>
      <c r="B640" s="8" t="s">
        <v>587</v>
      </c>
      <c r="C640" s="42"/>
      <c r="D640" s="7"/>
      <c r="E640" s="9"/>
      <c r="F640" s="10">
        <f>SUM(F641:F686)/2</f>
        <v>160185</v>
      </c>
      <c r="G640" s="2">
        <v>1</v>
      </c>
    </row>
    <row r="641" spans="1:7" x14ac:dyDescent="0.25">
      <c r="A641" s="11"/>
      <c r="B641" s="12"/>
      <c r="C641" s="43"/>
      <c r="D641" s="11"/>
      <c r="E641" s="13"/>
      <c r="F641" s="13" t="str">
        <f t="shared" si="16"/>
        <v/>
      </c>
      <c r="G641" s="2">
        <v>1</v>
      </c>
    </row>
    <row r="642" spans="1:7" x14ac:dyDescent="0.25">
      <c r="A642" s="11"/>
      <c r="B642" s="12"/>
      <c r="C642" s="43"/>
      <c r="D642" s="11"/>
      <c r="E642" s="13"/>
      <c r="F642" s="13" t="str">
        <f t="shared" si="16"/>
        <v/>
      </c>
      <c r="G642" s="2">
        <v>1</v>
      </c>
    </row>
    <row r="643" spans="1:7" x14ac:dyDescent="0.25">
      <c r="A643" s="27">
        <v>61</v>
      </c>
      <c r="B643" s="55" t="s">
        <v>588</v>
      </c>
      <c r="C643" s="45"/>
      <c r="D643" s="24"/>
      <c r="E643" s="26"/>
      <c r="F643" s="29">
        <f>SUM(F645:F660)</f>
        <v>84067</v>
      </c>
      <c r="G643" s="2">
        <v>1</v>
      </c>
    </row>
    <row r="644" spans="1:7" x14ac:dyDescent="0.25">
      <c r="A644" s="24">
        <v>610</v>
      </c>
      <c r="B644" s="25" t="s">
        <v>589</v>
      </c>
      <c r="C644" s="45"/>
      <c r="D644" s="24"/>
      <c r="E644" s="26"/>
      <c r="F644" s="26"/>
      <c r="G644" s="2">
        <v>1</v>
      </c>
    </row>
    <row r="645" spans="1:7" x14ac:dyDescent="0.25">
      <c r="A645" s="24">
        <v>6100000001</v>
      </c>
      <c r="B645" s="25" t="s">
        <v>590</v>
      </c>
      <c r="C645" s="45">
        <v>1</v>
      </c>
      <c r="D645" s="24" t="s">
        <v>13</v>
      </c>
      <c r="E645" s="26">
        <v>6870</v>
      </c>
      <c r="F645" s="26">
        <f t="shared" si="16"/>
        <v>6870</v>
      </c>
      <c r="G645" s="2">
        <v>1</v>
      </c>
    </row>
    <row r="646" spans="1:7" x14ac:dyDescent="0.25">
      <c r="A646" s="24">
        <v>6100000002</v>
      </c>
      <c r="B646" s="25" t="s">
        <v>591</v>
      </c>
      <c r="C646" s="45">
        <v>1</v>
      </c>
      <c r="D646" s="24" t="s">
        <v>13</v>
      </c>
      <c r="E646" s="26">
        <v>1540</v>
      </c>
      <c r="F646" s="26">
        <f t="shared" si="16"/>
        <v>1540</v>
      </c>
      <c r="G646" s="2">
        <v>1</v>
      </c>
    </row>
    <row r="647" spans="1:7" x14ac:dyDescent="0.25">
      <c r="A647" s="24">
        <v>6100000003</v>
      </c>
      <c r="B647" s="25" t="s">
        <v>592</v>
      </c>
      <c r="C647" s="45">
        <v>1</v>
      </c>
      <c r="D647" s="24" t="s">
        <v>13</v>
      </c>
      <c r="E647" s="26">
        <v>4720</v>
      </c>
      <c r="F647" s="26">
        <f t="shared" si="16"/>
        <v>4720</v>
      </c>
      <c r="G647" s="2">
        <v>1</v>
      </c>
    </row>
    <row r="648" spans="1:7" x14ac:dyDescent="0.25">
      <c r="A648" s="24">
        <v>6100000004</v>
      </c>
      <c r="B648" s="25" t="s">
        <v>593</v>
      </c>
      <c r="C648" s="45">
        <v>3</v>
      </c>
      <c r="D648" s="24" t="s">
        <v>13</v>
      </c>
      <c r="E648" s="26">
        <v>689</v>
      </c>
      <c r="F648" s="26">
        <f t="shared" si="16"/>
        <v>2067</v>
      </c>
      <c r="G648" s="2">
        <v>1</v>
      </c>
    </row>
    <row r="649" spans="1:7" x14ac:dyDescent="0.25">
      <c r="A649" s="24">
        <v>6100000005</v>
      </c>
      <c r="B649" s="25" t="s">
        <v>594</v>
      </c>
      <c r="C649" s="45">
        <v>1</v>
      </c>
      <c r="D649" s="24" t="s">
        <v>13</v>
      </c>
      <c r="E649" s="26">
        <v>1240</v>
      </c>
      <c r="F649" s="26">
        <f t="shared" si="16"/>
        <v>1240</v>
      </c>
      <c r="G649" s="2">
        <v>1</v>
      </c>
    </row>
    <row r="650" spans="1:7" x14ac:dyDescent="0.25">
      <c r="A650" s="24">
        <v>6100000006</v>
      </c>
      <c r="B650" s="25" t="s">
        <v>595</v>
      </c>
      <c r="C650" s="45">
        <v>1</v>
      </c>
      <c r="D650" s="24" t="s">
        <v>13</v>
      </c>
      <c r="E650" s="26">
        <v>814</v>
      </c>
      <c r="F650" s="26">
        <f t="shared" si="16"/>
        <v>814</v>
      </c>
      <c r="G650" s="2">
        <v>1</v>
      </c>
    </row>
    <row r="651" spans="1:7" x14ac:dyDescent="0.25">
      <c r="A651" s="24">
        <v>6100000007</v>
      </c>
      <c r="B651" s="25" t="s">
        <v>596</v>
      </c>
      <c r="C651" s="45">
        <v>2</v>
      </c>
      <c r="D651" s="24" t="s">
        <v>13</v>
      </c>
      <c r="E651" s="26">
        <v>3520</v>
      </c>
      <c r="F651" s="26">
        <f t="shared" si="16"/>
        <v>7040</v>
      </c>
      <c r="G651" s="2">
        <v>1</v>
      </c>
    </row>
    <row r="652" spans="1:7" x14ac:dyDescent="0.25">
      <c r="A652" s="24">
        <v>6100000008</v>
      </c>
      <c r="B652" s="25" t="s">
        <v>597</v>
      </c>
      <c r="C652" s="45">
        <v>4</v>
      </c>
      <c r="D652" s="24" t="s">
        <v>13</v>
      </c>
      <c r="E652" s="26">
        <v>8230</v>
      </c>
      <c r="F652" s="26">
        <f t="shared" si="16"/>
        <v>32920</v>
      </c>
      <c r="G652" s="2">
        <v>1</v>
      </c>
    </row>
    <row r="653" spans="1:7" x14ac:dyDescent="0.25">
      <c r="A653" s="24">
        <v>6100000009</v>
      </c>
      <c r="B653" s="25" t="s">
        <v>598</v>
      </c>
      <c r="C653" s="45">
        <v>1</v>
      </c>
      <c r="D653" s="24" t="s">
        <v>13</v>
      </c>
      <c r="E653" s="26">
        <v>1021</v>
      </c>
      <c r="F653" s="26">
        <f t="shared" si="16"/>
        <v>1021</v>
      </c>
      <c r="G653" s="2">
        <v>1</v>
      </c>
    </row>
    <row r="654" spans="1:7" x14ac:dyDescent="0.25">
      <c r="A654" s="24">
        <v>6100000010</v>
      </c>
      <c r="B654" s="25" t="s">
        <v>599</v>
      </c>
      <c r="C654" s="45">
        <v>1</v>
      </c>
      <c r="D654" s="24" t="s">
        <v>13</v>
      </c>
      <c r="E654" s="26">
        <v>655</v>
      </c>
      <c r="F654" s="26">
        <f t="shared" si="16"/>
        <v>655</v>
      </c>
      <c r="G654" s="2">
        <v>1</v>
      </c>
    </row>
    <row r="655" spans="1:7" x14ac:dyDescent="0.25">
      <c r="A655" s="24">
        <v>6100000011</v>
      </c>
      <c r="B655" s="25" t="s">
        <v>600</v>
      </c>
      <c r="C655" s="45">
        <v>1</v>
      </c>
      <c r="D655" s="24" t="s">
        <v>13</v>
      </c>
      <c r="E655" s="26">
        <v>200</v>
      </c>
      <c r="F655" s="26">
        <f t="shared" si="16"/>
        <v>200</v>
      </c>
      <c r="G655" s="2">
        <v>1</v>
      </c>
    </row>
    <row r="656" spans="1:7" x14ac:dyDescent="0.25">
      <c r="A656" s="24">
        <v>6100000012</v>
      </c>
      <c r="B656" s="25" t="s">
        <v>601</v>
      </c>
      <c r="C656" s="45">
        <v>6</v>
      </c>
      <c r="D656" s="24" t="s">
        <v>13</v>
      </c>
      <c r="E656" s="26">
        <v>650</v>
      </c>
      <c r="F656" s="26">
        <f t="shared" si="16"/>
        <v>3900</v>
      </c>
      <c r="G656" s="2">
        <v>1</v>
      </c>
    </row>
    <row r="657" spans="1:7" ht="45" x14ac:dyDescent="0.25">
      <c r="A657" s="24">
        <v>6100000013</v>
      </c>
      <c r="B657" s="25" t="s">
        <v>602</v>
      </c>
      <c r="C657" s="45">
        <v>1</v>
      </c>
      <c r="D657" s="24" t="s">
        <v>29</v>
      </c>
      <c r="E657" s="26">
        <v>12540</v>
      </c>
      <c r="F657" s="26">
        <f t="shared" si="16"/>
        <v>12540</v>
      </c>
      <c r="G657" s="2">
        <v>1</v>
      </c>
    </row>
    <row r="658" spans="1:7" ht="45" x14ac:dyDescent="0.25">
      <c r="A658" s="24">
        <v>6100000014</v>
      </c>
      <c r="B658" s="25" t="s">
        <v>603</v>
      </c>
      <c r="C658" s="45">
        <v>1</v>
      </c>
      <c r="D658" s="24" t="s">
        <v>29</v>
      </c>
      <c r="E658" s="26">
        <v>5420</v>
      </c>
      <c r="F658" s="26">
        <f t="shared" si="16"/>
        <v>5420</v>
      </c>
      <c r="G658" s="2">
        <v>1</v>
      </c>
    </row>
    <row r="659" spans="1:7" ht="45" x14ac:dyDescent="0.25">
      <c r="A659" s="24">
        <v>6100000015</v>
      </c>
      <c r="B659" s="25" t="s">
        <v>604</v>
      </c>
      <c r="C659" s="45">
        <v>1</v>
      </c>
      <c r="D659" s="24" t="s">
        <v>29</v>
      </c>
      <c r="E659" s="26">
        <v>3120</v>
      </c>
      <c r="F659" s="26">
        <f t="shared" si="16"/>
        <v>3120</v>
      </c>
      <c r="G659" s="2">
        <v>1</v>
      </c>
    </row>
    <row r="660" spans="1:7" x14ac:dyDescent="0.25">
      <c r="A660" s="24"/>
      <c r="B660" s="25"/>
      <c r="C660" s="45"/>
      <c r="D660" s="24"/>
      <c r="E660" s="26"/>
      <c r="F660" s="26"/>
      <c r="G660" s="2">
        <v>1</v>
      </c>
    </row>
    <row r="661" spans="1:7" x14ac:dyDescent="0.25">
      <c r="A661" s="24"/>
      <c r="B661" s="25"/>
      <c r="C661" s="45"/>
      <c r="D661" s="24"/>
      <c r="E661" s="26"/>
      <c r="F661" s="26"/>
      <c r="G661" s="2">
        <v>1</v>
      </c>
    </row>
    <row r="662" spans="1:7" x14ac:dyDescent="0.25">
      <c r="A662" s="27">
        <v>62</v>
      </c>
      <c r="B662" s="34" t="s">
        <v>605</v>
      </c>
      <c r="C662" s="44"/>
      <c r="D662" s="27"/>
      <c r="E662" s="28"/>
      <c r="F662" s="29">
        <f>SUM(F664:F681)</f>
        <v>7098</v>
      </c>
      <c r="G662" s="2">
        <v>1</v>
      </c>
    </row>
    <row r="663" spans="1:7" x14ac:dyDescent="0.25">
      <c r="A663" s="68">
        <v>620</v>
      </c>
      <c r="B663" s="82" t="s">
        <v>606</v>
      </c>
      <c r="C663" s="44"/>
      <c r="D663" s="27"/>
      <c r="E663" s="28"/>
      <c r="F663" s="29"/>
      <c r="G663" s="2">
        <v>1</v>
      </c>
    </row>
    <row r="664" spans="1:7" x14ac:dyDescent="0.25">
      <c r="A664" s="24">
        <v>6200000001</v>
      </c>
      <c r="B664" s="25" t="s">
        <v>607</v>
      </c>
      <c r="C664" s="45">
        <v>13</v>
      </c>
      <c r="D664" s="24" t="s">
        <v>13</v>
      </c>
      <c r="E664" s="26">
        <v>60</v>
      </c>
      <c r="F664" s="26">
        <f t="shared" si="16"/>
        <v>780</v>
      </c>
      <c r="G664" s="2">
        <v>1</v>
      </c>
    </row>
    <row r="665" spans="1:7" x14ac:dyDescent="0.25">
      <c r="A665" s="24">
        <v>6200000002</v>
      </c>
      <c r="B665" s="25" t="s">
        <v>608</v>
      </c>
      <c r="C665" s="45">
        <v>15</v>
      </c>
      <c r="D665" s="24" t="s">
        <v>13</v>
      </c>
      <c r="E665" s="26">
        <v>55</v>
      </c>
      <c r="F665" s="26">
        <f t="shared" si="16"/>
        <v>825</v>
      </c>
      <c r="G665" s="2">
        <v>1</v>
      </c>
    </row>
    <row r="666" spans="1:7" x14ac:dyDescent="0.25">
      <c r="A666" s="24">
        <v>6200000003</v>
      </c>
      <c r="B666" s="25" t="s">
        <v>609</v>
      </c>
      <c r="C666" s="45">
        <v>15</v>
      </c>
      <c r="D666" s="24" t="s">
        <v>13</v>
      </c>
      <c r="E666" s="26">
        <v>39</v>
      </c>
      <c r="F666" s="26">
        <f t="shared" si="16"/>
        <v>585</v>
      </c>
      <c r="G666" s="2">
        <v>1</v>
      </c>
    </row>
    <row r="667" spans="1:7" x14ac:dyDescent="0.25">
      <c r="A667" s="24">
        <v>6200000004</v>
      </c>
      <c r="B667" s="25" t="s">
        <v>610</v>
      </c>
      <c r="C667" s="45">
        <v>6</v>
      </c>
      <c r="D667" s="24" t="s">
        <v>13</v>
      </c>
      <c r="E667" s="26">
        <v>49</v>
      </c>
      <c r="F667" s="26">
        <f t="shared" si="16"/>
        <v>294</v>
      </c>
      <c r="G667" s="2">
        <v>1</v>
      </c>
    </row>
    <row r="668" spans="1:7" x14ac:dyDescent="0.25">
      <c r="A668" s="24">
        <v>6200000005</v>
      </c>
      <c r="B668" s="25" t="s">
        <v>611</v>
      </c>
      <c r="C668" s="45">
        <v>13</v>
      </c>
      <c r="D668" s="24" t="s">
        <v>13</v>
      </c>
      <c r="E668" s="26">
        <v>65</v>
      </c>
      <c r="F668" s="26">
        <f t="shared" si="16"/>
        <v>845</v>
      </c>
      <c r="G668" s="2">
        <v>1</v>
      </c>
    </row>
    <row r="669" spans="1:7" x14ac:dyDescent="0.25">
      <c r="A669" s="24">
        <v>6200000006</v>
      </c>
      <c r="B669" s="25" t="s">
        <v>612</v>
      </c>
      <c r="C669" s="45">
        <v>3</v>
      </c>
      <c r="D669" s="24" t="s">
        <v>13</v>
      </c>
      <c r="E669" s="26">
        <v>70</v>
      </c>
      <c r="F669" s="26">
        <f t="shared" si="16"/>
        <v>210</v>
      </c>
      <c r="G669" s="2">
        <v>1</v>
      </c>
    </row>
    <row r="670" spans="1:7" x14ac:dyDescent="0.25">
      <c r="A670" s="24">
        <v>6200000007</v>
      </c>
      <c r="B670" s="25" t="s">
        <v>613</v>
      </c>
      <c r="C670" s="45">
        <v>5</v>
      </c>
      <c r="D670" s="24" t="s">
        <v>13</v>
      </c>
      <c r="E670" s="26">
        <v>65</v>
      </c>
      <c r="F670" s="26">
        <f t="shared" si="16"/>
        <v>325</v>
      </c>
      <c r="G670" s="2">
        <v>1</v>
      </c>
    </row>
    <row r="671" spans="1:7" x14ac:dyDescent="0.25">
      <c r="A671" s="24">
        <v>6200000008</v>
      </c>
      <c r="B671" s="25" t="s">
        <v>614</v>
      </c>
      <c r="C671" s="45">
        <v>19</v>
      </c>
      <c r="D671" s="24" t="s">
        <v>13</v>
      </c>
      <c r="E671" s="26">
        <v>75</v>
      </c>
      <c r="F671" s="26">
        <f t="shared" si="16"/>
        <v>1425</v>
      </c>
      <c r="G671" s="2">
        <v>1</v>
      </c>
    </row>
    <row r="672" spans="1:7" x14ac:dyDescent="0.25">
      <c r="A672" s="24">
        <v>6200000009</v>
      </c>
      <c r="B672" s="25" t="s">
        <v>615</v>
      </c>
      <c r="C672" s="45">
        <v>3</v>
      </c>
      <c r="D672" s="24" t="s">
        <v>13</v>
      </c>
      <c r="E672" s="26">
        <v>59</v>
      </c>
      <c r="F672" s="26">
        <f t="shared" si="16"/>
        <v>177</v>
      </c>
      <c r="G672" s="2">
        <v>1</v>
      </c>
    </row>
    <row r="673" spans="1:7" x14ac:dyDescent="0.25">
      <c r="A673" s="24">
        <v>6200000010</v>
      </c>
      <c r="B673" s="25" t="s">
        <v>616</v>
      </c>
      <c r="C673" s="45">
        <v>2</v>
      </c>
      <c r="D673" s="24" t="s">
        <v>13</v>
      </c>
      <c r="E673" s="26">
        <v>49</v>
      </c>
      <c r="F673" s="26">
        <f t="shared" si="16"/>
        <v>98</v>
      </c>
      <c r="G673" s="2">
        <v>1</v>
      </c>
    </row>
    <row r="674" spans="1:7" x14ac:dyDescent="0.25">
      <c r="A674" s="24">
        <v>6200000011</v>
      </c>
      <c r="B674" s="25" t="s">
        <v>617</v>
      </c>
      <c r="C674" s="45">
        <v>24</v>
      </c>
      <c r="D674" s="24" t="s">
        <v>13</v>
      </c>
      <c r="E674" s="26">
        <v>19</v>
      </c>
      <c r="F674" s="26">
        <f t="shared" si="16"/>
        <v>456</v>
      </c>
      <c r="G674" s="2">
        <v>1</v>
      </c>
    </row>
    <row r="675" spans="1:7" x14ac:dyDescent="0.25">
      <c r="A675" s="24">
        <v>6200000012</v>
      </c>
      <c r="B675" s="25" t="s">
        <v>618</v>
      </c>
      <c r="C675" s="45">
        <v>8</v>
      </c>
      <c r="D675" s="24" t="s">
        <v>13</v>
      </c>
      <c r="E675" s="26">
        <v>64</v>
      </c>
      <c r="F675" s="26">
        <f t="shared" si="16"/>
        <v>512</v>
      </c>
      <c r="G675" s="2">
        <v>1</v>
      </c>
    </row>
    <row r="676" spans="1:7" x14ac:dyDescent="0.25">
      <c r="A676" s="24">
        <v>6200000013</v>
      </c>
      <c r="B676" s="25" t="s">
        <v>619</v>
      </c>
      <c r="C676" s="45">
        <v>2</v>
      </c>
      <c r="D676" s="24" t="s">
        <v>13</v>
      </c>
      <c r="E676" s="26">
        <v>69</v>
      </c>
      <c r="F676" s="26">
        <f t="shared" si="16"/>
        <v>138</v>
      </c>
      <c r="G676" s="2">
        <v>1</v>
      </c>
    </row>
    <row r="677" spans="1:7" x14ac:dyDescent="0.25">
      <c r="A677" s="24">
        <v>6200000014</v>
      </c>
      <c r="B677" s="25" t="s">
        <v>620</v>
      </c>
      <c r="C677" s="45">
        <v>4</v>
      </c>
      <c r="D677" s="24" t="s">
        <v>13</v>
      </c>
      <c r="E677" s="26">
        <v>49</v>
      </c>
      <c r="F677" s="26">
        <f t="shared" si="16"/>
        <v>196</v>
      </c>
      <c r="G677" s="2">
        <v>1</v>
      </c>
    </row>
    <row r="678" spans="1:7" x14ac:dyDescent="0.25">
      <c r="A678" s="24">
        <v>6200000015</v>
      </c>
      <c r="B678" s="25" t="s">
        <v>621</v>
      </c>
      <c r="C678" s="45">
        <v>1</v>
      </c>
      <c r="D678" s="24" t="s">
        <v>13</v>
      </c>
      <c r="E678" s="26">
        <v>77</v>
      </c>
      <c r="F678" s="26">
        <f t="shared" si="16"/>
        <v>77</v>
      </c>
      <c r="G678" s="2">
        <v>1</v>
      </c>
    </row>
    <row r="679" spans="1:7" x14ac:dyDescent="0.25">
      <c r="A679" s="24">
        <v>6200000016</v>
      </c>
      <c r="B679" s="25" t="s">
        <v>622</v>
      </c>
      <c r="C679" s="45">
        <v>1</v>
      </c>
      <c r="D679" s="24" t="s">
        <v>13</v>
      </c>
      <c r="E679" s="26">
        <v>155</v>
      </c>
      <c r="F679" s="26">
        <f t="shared" si="16"/>
        <v>155</v>
      </c>
      <c r="G679" s="2">
        <v>1</v>
      </c>
    </row>
    <row r="680" spans="1:7" x14ac:dyDescent="0.25">
      <c r="A680" s="35"/>
      <c r="B680" s="12"/>
      <c r="C680" s="46"/>
      <c r="D680" s="35"/>
      <c r="E680" s="36"/>
      <c r="F680" s="36"/>
      <c r="G680" s="2">
        <v>1</v>
      </c>
    </row>
    <row r="681" spans="1:7" x14ac:dyDescent="0.25">
      <c r="A681" s="35"/>
      <c r="B681" s="12"/>
      <c r="C681" s="46"/>
      <c r="D681" s="35"/>
      <c r="E681" s="36"/>
      <c r="F681" s="36"/>
      <c r="G681" s="2">
        <v>1</v>
      </c>
    </row>
    <row r="682" spans="1:7" x14ac:dyDescent="0.25">
      <c r="A682" s="27">
        <v>66</v>
      </c>
      <c r="B682" s="55" t="s">
        <v>623</v>
      </c>
      <c r="C682" s="50"/>
      <c r="D682" s="27"/>
      <c r="E682" s="29"/>
      <c r="F682" s="29">
        <f>SUM(F684)</f>
        <v>69020</v>
      </c>
      <c r="G682" s="2">
        <v>1</v>
      </c>
    </row>
    <row r="683" spans="1:7" x14ac:dyDescent="0.25">
      <c r="A683" s="24">
        <v>661</v>
      </c>
      <c r="B683" s="25" t="s">
        <v>624</v>
      </c>
      <c r="C683" s="39"/>
      <c r="D683" s="24"/>
      <c r="E683" s="26"/>
      <c r="F683" s="26" t="str">
        <f t="shared" ref="F683:F684" si="18">IF(C683="","",C683*E683)</f>
        <v/>
      </c>
      <c r="G683" s="2">
        <v>1</v>
      </c>
    </row>
    <row r="684" spans="1:7" x14ac:dyDescent="0.25">
      <c r="A684" s="24">
        <v>6610000001</v>
      </c>
      <c r="B684" s="25" t="s">
        <v>624</v>
      </c>
      <c r="C684" s="39">
        <v>2</v>
      </c>
      <c r="D684" s="24" t="s">
        <v>13</v>
      </c>
      <c r="E684" s="26">
        <v>34510</v>
      </c>
      <c r="F684" s="26">
        <f t="shared" si="18"/>
        <v>69020</v>
      </c>
      <c r="G684" s="2">
        <v>1</v>
      </c>
    </row>
    <row r="685" spans="1:7" x14ac:dyDescent="0.25">
      <c r="A685" s="24"/>
      <c r="B685" s="25"/>
      <c r="C685" s="39"/>
      <c r="D685" s="24"/>
      <c r="E685" s="26"/>
      <c r="F685" s="26"/>
      <c r="G685" s="2">
        <v>1</v>
      </c>
    </row>
    <row r="686" spans="1:7" x14ac:dyDescent="0.25">
      <c r="A686" s="24"/>
      <c r="B686" s="25"/>
      <c r="C686" s="39"/>
      <c r="D686" s="24"/>
      <c r="E686" s="26"/>
      <c r="F686" s="26"/>
      <c r="G686" s="2">
        <v>1</v>
      </c>
    </row>
    <row r="687" spans="1:7" x14ac:dyDescent="0.25">
      <c r="A687" s="7">
        <v>7</v>
      </c>
      <c r="B687" s="8" t="s">
        <v>625</v>
      </c>
      <c r="C687" s="42"/>
      <c r="D687" s="7"/>
      <c r="E687" s="9"/>
      <c r="F687" s="10">
        <f>SUM(F688:F744)/2</f>
        <v>1289056</v>
      </c>
      <c r="G687" s="2">
        <v>1</v>
      </c>
    </row>
    <row r="688" spans="1:7" x14ac:dyDescent="0.25">
      <c r="A688" s="11"/>
      <c r="B688" s="12"/>
      <c r="C688" s="43"/>
      <c r="D688" s="11"/>
      <c r="E688" s="13"/>
      <c r="F688" s="13" t="str">
        <f t="shared" si="16"/>
        <v/>
      </c>
      <c r="G688" s="2">
        <v>1</v>
      </c>
    </row>
    <row r="689" spans="1:7" x14ac:dyDescent="0.25">
      <c r="A689" s="11"/>
      <c r="B689" s="12"/>
      <c r="C689" s="43"/>
      <c r="D689" s="11"/>
      <c r="E689" s="13"/>
      <c r="F689" s="13" t="str">
        <f t="shared" si="16"/>
        <v/>
      </c>
      <c r="G689" s="2">
        <v>1</v>
      </c>
    </row>
    <row r="690" spans="1:7" x14ac:dyDescent="0.25">
      <c r="A690" s="14">
        <v>71</v>
      </c>
      <c r="B690" s="15" t="s">
        <v>626</v>
      </c>
      <c r="C690" s="49"/>
      <c r="D690" s="14"/>
      <c r="E690" s="16"/>
      <c r="F690" s="17">
        <f>SUM(F691:F697)</f>
        <v>123422</v>
      </c>
      <c r="G690" s="2">
        <v>1</v>
      </c>
    </row>
    <row r="691" spans="1:7" x14ac:dyDescent="0.25">
      <c r="A691" s="11">
        <v>711</v>
      </c>
      <c r="B691" s="12" t="s">
        <v>627</v>
      </c>
      <c r="C691" s="43"/>
      <c r="D691" s="11"/>
      <c r="E691" s="13"/>
      <c r="F691" s="13" t="str">
        <f t="shared" si="16"/>
        <v/>
      </c>
      <c r="G691" s="2">
        <v>1</v>
      </c>
    </row>
    <row r="692" spans="1:7" x14ac:dyDescent="0.25">
      <c r="A692" s="11">
        <v>7110000001</v>
      </c>
      <c r="B692" s="12" t="s">
        <v>627</v>
      </c>
      <c r="C692" s="43">
        <v>1</v>
      </c>
      <c r="D692" s="11" t="s">
        <v>29</v>
      </c>
      <c r="E692" s="13">
        <v>48254</v>
      </c>
      <c r="F692" s="13">
        <f t="shared" si="16"/>
        <v>48254</v>
      </c>
      <c r="G692" s="2">
        <v>1</v>
      </c>
    </row>
    <row r="693" spans="1:7" x14ac:dyDescent="0.25">
      <c r="A693" s="11">
        <v>712</v>
      </c>
      <c r="B693" s="12" t="s">
        <v>628</v>
      </c>
      <c r="C693" s="43"/>
      <c r="D693" s="11"/>
      <c r="E693" s="13"/>
      <c r="F693" s="13" t="str">
        <f t="shared" si="16"/>
        <v/>
      </c>
      <c r="G693" s="2">
        <v>1</v>
      </c>
    </row>
    <row r="694" spans="1:7" x14ac:dyDescent="0.25">
      <c r="A694" s="11">
        <v>7120000001</v>
      </c>
      <c r="B694" s="12" t="s">
        <v>628</v>
      </c>
      <c r="C694" s="43">
        <v>1</v>
      </c>
      <c r="D694" s="11" t="s">
        <v>29</v>
      </c>
      <c r="E694" s="13">
        <v>46214</v>
      </c>
      <c r="F694" s="13">
        <f t="shared" si="16"/>
        <v>46214</v>
      </c>
      <c r="G694" s="2">
        <v>1</v>
      </c>
    </row>
    <row r="695" spans="1:7" x14ac:dyDescent="0.25">
      <c r="A695" s="11">
        <v>713</v>
      </c>
      <c r="B695" s="12" t="s">
        <v>629</v>
      </c>
      <c r="C695" s="43"/>
      <c r="D695" s="11"/>
      <c r="E695" s="13"/>
      <c r="F695" s="13" t="str">
        <f t="shared" si="16"/>
        <v/>
      </c>
      <c r="G695" s="2">
        <v>1</v>
      </c>
    </row>
    <row r="696" spans="1:7" x14ac:dyDescent="0.25">
      <c r="A696" s="11">
        <v>7130000001</v>
      </c>
      <c r="B696" s="12" t="s">
        <v>630</v>
      </c>
      <c r="C696" s="43">
        <v>1</v>
      </c>
      <c r="D696" s="11" t="s">
        <v>29</v>
      </c>
      <c r="E696" s="13">
        <v>28954</v>
      </c>
      <c r="F696" s="13">
        <f t="shared" si="16"/>
        <v>28954</v>
      </c>
      <c r="G696" s="2">
        <v>1</v>
      </c>
    </row>
    <row r="697" spans="1:7" x14ac:dyDescent="0.25">
      <c r="A697" s="11"/>
      <c r="B697" s="12"/>
      <c r="C697" s="43"/>
      <c r="D697" s="11"/>
      <c r="E697" s="13"/>
      <c r="F697" s="13" t="str">
        <f t="shared" si="16"/>
        <v/>
      </c>
      <c r="G697" s="2">
        <v>1</v>
      </c>
    </row>
    <row r="698" spans="1:7" x14ac:dyDescent="0.25">
      <c r="A698" s="11"/>
      <c r="B698" s="12"/>
      <c r="C698" s="43"/>
      <c r="D698" s="11"/>
      <c r="E698" s="13"/>
      <c r="F698" s="13" t="str">
        <f t="shared" si="16"/>
        <v/>
      </c>
      <c r="G698" s="2">
        <v>1</v>
      </c>
    </row>
    <row r="699" spans="1:7" x14ac:dyDescent="0.25">
      <c r="A699" s="14">
        <v>72</v>
      </c>
      <c r="B699" s="15" t="s">
        <v>631</v>
      </c>
      <c r="C699" s="49"/>
      <c r="D699" s="14"/>
      <c r="E699" s="16"/>
      <c r="F699" s="17">
        <f>SUM(F700:F714)</f>
        <v>533797</v>
      </c>
      <c r="G699" s="2">
        <v>1</v>
      </c>
    </row>
    <row r="700" spans="1:7" x14ac:dyDescent="0.25">
      <c r="A700" s="11">
        <v>721</v>
      </c>
      <c r="B700" s="12" t="s">
        <v>632</v>
      </c>
      <c r="C700" s="43"/>
      <c r="D700" s="11"/>
      <c r="E700" s="13"/>
      <c r="F700" s="13" t="str">
        <f t="shared" si="16"/>
        <v/>
      </c>
      <c r="G700" s="2">
        <v>1</v>
      </c>
    </row>
    <row r="701" spans="1:7" x14ac:dyDescent="0.25">
      <c r="A701" s="11">
        <v>7210000001</v>
      </c>
      <c r="B701" s="12" t="s">
        <v>632</v>
      </c>
      <c r="C701" s="43">
        <v>1</v>
      </c>
      <c r="D701" s="11" t="s">
        <v>29</v>
      </c>
      <c r="E701" s="13">
        <v>68140</v>
      </c>
      <c r="F701" s="13">
        <f t="shared" si="16"/>
        <v>68140</v>
      </c>
      <c r="G701" s="2">
        <v>1</v>
      </c>
    </row>
    <row r="702" spans="1:7" x14ac:dyDescent="0.25">
      <c r="A702" s="11">
        <v>722</v>
      </c>
      <c r="B702" s="12" t="s">
        <v>633</v>
      </c>
      <c r="C702" s="43"/>
      <c r="D702" s="11"/>
      <c r="E702" s="13"/>
      <c r="F702" s="13" t="str">
        <f t="shared" si="16"/>
        <v/>
      </c>
      <c r="G702" s="2">
        <v>1</v>
      </c>
    </row>
    <row r="703" spans="1:7" x14ac:dyDescent="0.25">
      <c r="A703" s="11">
        <v>7220000001</v>
      </c>
      <c r="B703" s="12" t="s">
        <v>633</v>
      </c>
      <c r="C703" s="43">
        <v>1</v>
      </c>
      <c r="D703" s="11" t="s">
        <v>29</v>
      </c>
      <c r="E703" s="13">
        <v>57415</v>
      </c>
      <c r="F703" s="13">
        <f t="shared" si="16"/>
        <v>57415</v>
      </c>
      <c r="G703" s="2">
        <v>1</v>
      </c>
    </row>
    <row r="704" spans="1:7" x14ac:dyDescent="0.25">
      <c r="A704" s="11">
        <v>723</v>
      </c>
      <c r="B704" s="12" t="s">
        <v>634</v>
      </c>
      <c r="C704" s="43"/>
      <c r="D704" s="11"/>
      <c r="E704" s="13"/>
      <c r="F704" s="13" t="str">
        <f t="shared" si="16"/>
        <v/>
      </c>
      <c r="G704" s="2">
        <v>1</v>
      </c>
    </row>
    <row r="705" spans="1:7" x14ac:dyDescent="0.25">
      <c r="A705" s="11">
        <v>7230000001</v>
      </c>
      <c r="B705" s="12" t="s">
        <v>635</v>
      </c>
      <c r="C705" s="43">
        <v>1</v>
      </c>
      <c r="D705" s="11" t="s">
        <v>29</v>
      </c>
      <c r="E705" s="13">
        <v>13547</v>
      </c>
      <c r="F705" s="13">
        <f t="shared" si="16"/>
        <v>13547</v>
      </c>
      <c r="G705" s="2">
        <v>1</v>
      </c>
    </row>
    <row r="706" spans="1:7" x14ac:dyDescent="0.25">
      <c r="A706" s="11">
        <v>724</v>
      </c>
      <c r="B706" s="12" t="s">
        <v>636</v>
      </c>
      <c r="C706" s="43"/>
      <c r="D706" s="11"/>
      <c r="E706" s="13"/>
      <c r="F706" s="13" t="str">
        <f t="shared" si="16"/>
        <v/>
      </c>
      <c r="G706" s="2">
        <v>1</v>
      </c>
    </row>
    <row r="707" spans="1:7" x14ac:dyDescent="0.25">
      <c r="A707" s="11">
        <v>7240000001</v>
      </c>
      <c r="B707" s="12" t="s">
        <v>637</v>
      </c>
      <c r="C707" s="43">
        <v>1</v>
      </c>
      <c r="D707" s="11" t="s">
        <v>29</v>
      </c>
      <c r="E707" s="13">
        <v>141201</v>
      </c>
      <c r="F707" s="13">
        <f t="shared" si="16"/>
        <v>141201</v>
      </c>
      <c r="G707" s="2">
        <v>1</v>
      </c>
    </row>
    <row r="708" spans="1:7" x14ac:dyDescent="0.25">
      <c r="A708" s="11">
        <v>725</v>
      </c>
      <c r="B708" s="12" t="s">
        <v>638</v>
      </c>
      <c r="C708" s="43"/>
      <c r="D708" s="11"/>
      <c r="E708" s="13"/>
      <c r="F708" s="13" t="str">
        <f t="shared" si="16"/>
        <v/>
      </c>
      <c r="G708" s="2">
        <v>1</v>
      </c>
    </row>
    <row r="709" spans="1:7" x14ac:dyDescent="0.25">
      <c r="A709" s="11">
        <v>7250000001</v>
      </c>
      <c r="B709" s="12" t="s">
        <v>638</v>
      </c>
      <c r="C709" s="43">
        <v>1</v>
      </c>
      <c r="D709" s="11" t="s">
        <v>29</v>
      </c>
      <c r="E709" s="13">
        <v>160214</v>
      </c>
      <c r="F709" s="13">
        <f t="shared" si="16"/>
        <v>160214</v>
      </c>
      <c r="G709" s="2">
        <v>1</v>
      </c>
    </row>
    <row r="710" spans="1:7" x14ac:dyDescent="0.25">
      <c r="A710" s="11">
        <v>726</v>
      </c>
      <c r="B710" s="83" t="s">
        <v>639</v>
      </c>
      <c r="C710" s="84"/>
      <c r="D710" s="11"/>
      <c r="E710" s="13"/>
      <c r="F710" s="13" t="str">
        <f t="shared" ref="F710:F713" si="19">IF(C710="","",C710*E710)</f>
        <v/>
      </c>
      <c r="G710" s="2">
        <v>1</v>
      </c>
    </row>
    <row r="711" spans="1:7" x14ac:dyDescent="0.25">
      <c r="A711" s="11">
        <v>7260000001</v>
      </c>
      <c r="B711" s="83" t="s">
        <v>639</v>
      </c>
      <c r="C711" s="84">
        <v>1</v>
      </c>
      <c r="D711" s="11" t="s">
        <v>29</v>
      </c>
      <c r="E711" s="13">
        <v>68140</v>
      </c>
      <c r="F711" s="13">
        <f t="shared" si="19"/>
        <v>68140</v>
      </c>
      <c r="G711" s="2">
        <v>1</v>
      </c>
    </row>
    <row r="712" spans="1:7" x14ac:dyDescent="0.25">
      <c r="A712" s="11">
        <v>727</v>
      </c>
      <c r="B712" s="83" t="s">
        <v>640</v>
      </c>
      <c r="C712" s="84"/>
      <c r="D712" s="11"/>
      <c r="E712" s="13"/>
      <c r="F712" s="13" t="str">
        <f t="shared" si="19"/>
        <v/>
      </c>
      <c r="G712" s="2">
        <v>1</v>
      </c>
    </row>
    <row r="713" spans="1:7" x14ac:dyDescent="0.25">
      <c r="A713" s="11">
        <v>7270000001</v>
      </c>
      <c r="B713" s="83" t="s">
        <v>639</v>
      </c>
      <c r="C713" s="84">
        <v>1</v>
      </c>
      <c r="D713" s="11" t="s">
        <v>29</v>
      </c>
      <c r="E713" s="13">
        <v>25140</v>
      </c>
      <c r="F713" s="13">
        <f t="shared" si="19"/>
        <v>25140</v>
      </c>
      <c r="G713" s="2">
        <v>1</v>
      </c>
    </row>
    <row r="714" spans="1:7" x14ac:dyDescent="0.25">
      <c r="A714" s="11"/>
      <c r="B714" s="12"/>
      <c r="C714" s="43"/>
      <c r="D714" s="11"/>
      <c r="E714" s="13"/>
      <c r="F714" s="13" t="str">
        <f t="shared" ref="F714:F744" si="20">IF(C714="","",C714*E714)</f>
        <v/>
      </c>
      <c r="G714" s="2">
        <v>1</v>
      </c>
    </row>
    <row r="715" spans="1:7" x14ac:dyDescent="0.25">
      <c r="A715" s="11"/>
      <c r="B715" s="12"/>
      <c r="C715" s="43"/>
      <c r="D715" s="11"/>
      <c r="E715" s="13"/>
      <c r="F715" s="13" t="str">
        <f t="shared" si="20"/>
        <v/>
      </c>
      <c r="G715" s="2">
        <v>1</v>
      </c>
    </row>
    <row r="716" spans="1:7" x14ac:dyDescent="0.25">
      <c r="A716" s="27">
        <v>73</v>
      </c>
      <c r="B716" s="55" t="s">
        <v>641</v>
      </c>
      <c r="C716" s="50"/>
      <c r="D716" s="27"/>
      <c r="E716" s="29"/>
      <c r="F716" s="29">
        <f>SUM(F718:F718)</f>
        <v>3740</v>
      </c>
      <c r="G716" s="2">
        <v>1</v>
      </c>
    </row>
    <row r="717" spans="1:7" x14ac:dyDescent="0.25">
      <c r="A717" s="24">
        <v>730</v>
      </c>
      <c r="B717" s="25" t="s">
        <v>641</v>
      </c>
      <c r="C717" s="39"/>
      <c r="D717" s="24"/>
      <c r="E717" s="26"/>
      <c r="F717" s="26" t="str">
        <f t="shared" ref="F717:F718" si="21">IF(C717="","",C717*E717)</f>
        <v/>
      </c>
      <c r="G717" s="2">
        <v>1</v>
      </c>
    </row>
    <row r="718" spans="1:7" x14ac:dyDescent="0.25">
      <c r="A718" s="24">
        <v>7340000001</v>
      </c>
      <c r="B718" s="25" t="s">
        <v>641</v>
      </c>
      <c r="C718" s="39">
        <v>1</v>
      </c>
      <c r="D718" s="24" t="s">
        <v>29</v>
      </c>
      <c r="E718" s="26">
        <v>3740</v>
      </c>
      <c r="F718" s="26">
        <f t="shared" si="21"/>
        <v>3740</v>
      </c>
      <c r="G718" s="2">
        <v>1</v>
      </c>
    </row>
    <row r="719" spans="1:7" x14ac:dyDescent="0.25">
      <c r="A719" s="24"/>
      <c r="B719" s="25"/>
      <c r="C719" s="39"/>
      <c r="D719" s="24"/>
      <c r="E719" s="26"/>
      <c r="F719" s="26"/>
      <c r="G719" s="2">
        <v>1</v>
      </c>
    </row>
    <row r="720" spans="1:7" x14ac:dyDescent="0.25">
      <c r="A720" s="24"/>
      <c r="B720" s="25"/>
      <c r="C720" s="39"/>
      <c r="D720" s="24"/>
      <c r="E720" s="26"/>
      <c r="F720" s="26"/>
      <c r="G720" s="2">
        <v>1</v>
      </c>
    </row>
    <row r="721" spans="1:7" x14ac:dyDescent="0.25">
      <c r="A721" s="14">
        <v>74</v>
      </c>
      <c r="B721" s="15" t="s">
        <v>642</v>
      </c>
      <c r="C721" s="49"/>
      <c r="D721" s="14"/>
      <c r="E721" s="16"/>
      <c r="F721" s="17">
        <f>SUM(F722:F734)</f>
        <v>345568</v>
      </c>
      <c r="G721" s="2">
        <v>1</v>
      </c>
    </row>
    <row r="722" spans="1:7" x14ac:dyDescent="0.25">
      <c r="A722" s="11">
        <v>741</v>
      </c>
      <c r="B722" s="12" t="s">
        <v>643</v>
      </c>
      <c r="C722" s="43"/>
      <c r="D722" s="11"/>
      <c r="E722" s="13"/>
      <c r="F722" s="13" t="str">
        <f t="shared" si="20"/>
        <v/>
      </c>
      <c r="G722" s="2">
        <v>1</v>
      </c>
    </row>
    <row r="723" spans="1:7" x14ac:dyDescent="0.25">
      <c r="A723" s="11">
        <v>7410000001</v>
      </c>
      <c r="B723" s="12" t="s">
        <v>643</v>
      </c>
      <c r="C723" s="43">
        <v>1</v>
      </c>
      <c r="D723" s="11" t="s">
        <v>29</v>
      </c>
      <c r="E723" s="13">
        <v>25616</v>
      </c>
      <c r="F723" s="13">
        <f t="shared" si="20"/>
        <v>25616</v>
      </c>
      <c r="G723" s="2">
        <v>1</v>
      </c>
    </row>
    <row r="724" spans="1:7" x14ac:dyDescent="0.25">
      <c r="A724" s="11">
        <v>742</v>
      </c>
      <c r="B724" s="12" t="s">
        <v>644</v>
      </c>
      <c r="C724" s="43"/>
      <c r="D724" s="11"/>
      <c r="E724" s="13"/>
      <c r="F724" s="13" t="str">
        <f t="shared" si="20"/>
        <v/>
      </c>
      <c r="G724" s="2">
        <v>1</v>
      </c>
    </row>
    <row r="725" spans="1:7" x14ac:dyDescent="0.25">
      <c r="A725" s="11">
        <v>7420000001</v>
      </c>
      <c r="B725" s="12" t="s">
        <v>644</v>
      </c>
      <c r="C725" s="43">
        <v>1</v>
      </c>
      <c r="D725" s="11" t="s">
        <v>29</v>
      </c>
      <c r="E725" s="13">
        <v>9606</v>
      </c>
      <c r="F725" s="13">
        <f t="shared" si="20"/>
        <v>9606</v>
      </c>
      <c r="G725" s="2">
        <v>1</v>
      </c>
    </row>
    <row r="726" spans="1:7" x14ac:dyDescent="0.25">
      <c r="A726" s="11">
        <v>743</v>
      </c>
      <c r="B726" s="12" t="s">
        <v>645</v>
      </c>
      <c r="C726" s="43"/>
      <c r="D726" s="11"/>
      <c r="E726" s="13"/>
      <c r="F726" s="13" t="str">
        <f t="shared" si="20"/>
        <v/>
      </c>
      <c r="G726" s="2">
        <v>1</v>
      </c>
    </row>
    <row r="727" spans="1:7" x14ac:dyDescent="0.25">
      <c r="A727" s="11">
        <v>7430000001</v>
      </c>
      <c r="B727" s="12" t="s">
        <v>645</v>
      </c>
      <c r="C727" s="43">
        <v>1</v>
      </c>
      <c r="D727" s="11" t="s">
        <v>29</v>
      </c>
      <c r="E727" s="13">
        <v>67242</v>
      </c>
      <c r="F727" s="13">
        <f t="shared" si="20"/>
        <v>67242</v>
      </c>
      <c r="G727" s="2">
        <v>1</v>
      </c>
    </row>
    <row r="728" spans="1:7" x14ac:dyDescent="0.25">
      <c r="A728" s="11">
        <v>744</v>
      </c>
      <c r="B728" s="12" t="s">
        <v>646</v>
      </c>
      <c r="C728" s="43"/>
      <c r="D728" s="11"/>
      <c r="E728" s="13"/>
      <c r="F728" s="13" t="str">
        <f t="shared" si="20"/>
        <v/>
      </c>
      <c r="G728" s="2">
        <v>1</v>
      </c>
    </row>
    <row r="729" spans="1:7" x14ac:dyDescent="0.25">
      <c r="A729" s="11">
        <v>7440000001</v>
      </c>
      <c r="B729" s="12" t="s">
        <v>646</v>
      </c>
      <c r="C729" s="43">
        <v>1</v>
      </c>
      <c r="D729" s="11" t="s">
        <v>29</v>
      </c>
      <c r="E729" s="13">
        <v>178547</v>
      </c>
      <c r="F729" s="13">
        <f t="shared" si="20"/>
        <v>178547</v>
      </c>
      <c r="G729" s="2">
        <v>1</v>
      </c>
    </row>
    <row r="730" spans="1:7" x14ac:dyDescent="0.25">
      <c r="A730" s="11">
        <v>745</v>
      </c>
      <c r="B730" s="12" t="s">
        <v>647</v>
      </c>
      <c r="C730" s="43"/>
      <c r="D730" s="11"/>
      <c r="E730" s="13"/>
      <c r="F730" s="13" t="str">
        <f t="shared" si="20"/>
        <v/>
      </c>
      <c r="G730" s="2">
        <v>1</v>
      </c>
    </row>
    <row r="731" spans="1:7" x14ac:dyDescent="0.25">
      <c r="A731" s="11">
        <v>7450000001</v>
      </c>
      <c r="B731" s="12" t="s">
        <v>648</v>
      </c>
      <c r="C731" s="43">
        <v>1</v>
      </c>
      <c r="D731" s="11" t="s">
        <v>29</v>
      </c>
      <c r="E731" s="13">
        <v>59417</v>
      </c>
      <c r="F731" s="13">
        <f t="shared" si="20"/>
        <v>59417</v>
      </c>
      <c r="G731" s="2">
        <v>1</v>
      </c>
    </row>
    <row r="732" spans="1:7" x14ac:dyDescent="0.25">
      <c r="A732" s="11">
        <v>746</v>
      </c>
      <c r="B732" s="12" t="s">
        <v>649</v>
      </c>
      <c r="C732" s="43"/>
      <c r="D732" s="11"/>
      <c r="E732" s="13"/>
      <c r="F732" s="13" t="str">
        <f t="shared" si="20"/>
        <v/>
      </c>
      <c r="G732" s="2">
        <v>1</v>
      </c>
    </row>
    <row r="733" spans="1:7" x14ac:dyDescent="0.25">
      <c r="A733" s="11">
        <v>7460000001</v>
      </c>
      <c r="B733" s="12" t="s">
        <v>650</v>
      </c>
      <c r="C733" s="43">
        <v>1</v>
      </c>
      <c r="D733" s="11" t="s">
        <v>29</v>
      </c>
      <c r="E733" s="13">
        <v>5140</v>
      </c>
      <c r="F733" s="13">
        <f t="shared" si="20"/>
        <v>5140</v>
      </c>
      <c r="G733" s="2">
        <v>1</v>
      </c>
    </row>
    <row r="734" spans="1:7" x14ac:dyDescent="0.25">
      <c r="A734" s="11"/>
      <c r="B734" s="12"/>
      <c r="C734" s="43"/>
      <c r="D734" s="11"/>
      <c r="E734" s="13"/>
      <c r="F734" s="13" t="str">
        <f t="shared" si="20"/>
        <v/>
      </c>
      <c r="G734" s="2">
        <v>1</v>
      </c>
    </row>
    <row r="735" spans="1:7" x14ac:dyDescent="0.25">
      <c r="A735" s="11"/>
      <c r="B735" s="12"/>
      <c r="C735" s="43"/>
      <c r="D735" s="11"/>
      <c r="E735" s="13"/>
      <c r="F735" s="13" t="str">
        <f t="shared" si="20"/>
        <v/>
      </c>
      <c r="G735" s="2">
        <v>1</v>
      </c>
    </row>
    <row r="736" spans="1:7" x14ac:dyDescent="0.25">
      <c r="A736" s="14">
        <v>75</v>
      </c>
      <c r="B736" s="15" t="s">
        <v>651</v>
      </c>
      <c r="C736" s="49"/>
      <c r="D736" s="14"/>
      <c r="E736" s="16"/>
      <c r="F736" s="17">
        <f>SUM(F737:F743)</f>
        <v>282529</v>
      </c>
      <c r="G736" s="2">
        <v>1</v>
      </c>
    </row>
    <row r="737" spans="1:8" x14ac:dyDescent="0.25">
      <c r="A737" s="24">
        <v>751</v>
      </c>
      <c r="B737" s="25" t="s">
        <v>652</v>
      </c>
      <c r="C737" s="39"/>
      <c r="D737" s="24"/>
      <c r="E737" s="26"/>
      <c r="F737" s="26" t="str">
        <f t="shared" ref="F737:F738" si="22">IF(C737="","",C737*E737)</f>
        <v/>
      </c>
      <c r="G737" s="2">
        <v>1</v>
      </c>
    </row>
    <row r="738" spans="1:8" x14ac:dyDescent="0.25">
      <c r="A738" s="24">
        <v>7510000001</v>
      </c>
      <c r="B738" s="25" t="s">
        <v>652</v>
      </c>
      <c r="C738" s="39">
        <v>1</v>
      </c>
      <c r="D738" s="24" t="s">
        <v>29</v>
      </c>
      <c r="E738" s="26">
        <v>76147</v>
      </c>
      <c r="F738" s="26">
        <f t="shared" si="22"/>
        <v>76147</v>
      </c>
      <c r="G738" s="2">
        <v>1</v>
      </c>
    </row>
    <row r="739" spans="1:8" x14ac:dyDescent="0.25">
      <c r="A739" s="11">
        <v>753</v>
      </c>
      <c r="B739" s="12" t="s">
        <v>653</v>
      </c>
      <c r="C739" s="43"/>
      <c r="D739" s="11"/>
      <c r="E739" s="13"/>
      <c r="F739" s="13" t="str">
        <f t="shared" si="20"/>
        <v/>
      </c>
      <c r="G739" s="2">
        <v>1</v>
      </c>
    </row>
    <row r="740" spans="1:8" x14ac:dyDescent="0.25">
      <c r="A740" s="11">
        <v>7530000001</v>
      </c>
      <c r="B740" s="12" t="s">
        <v>653</v>
      </c>
      <c r="C740" s="43">
        <v>1</v>
      </c>
      <c r="D740" s="11" t="s">
        <v>29</v>
      </c>
      <c r="E740" s="13">
        <v>108147</v>
      </c>
      <c r="F740" s="13">
        <f t="shared" si="20"/>
        <v>108147</v>
      </c>
      <c r="G740" s="2">
        <v>1</v>
      </c>
    </row>
    <row r="741" spans="1:8" x14ac:dyDescent="0.25">
      <c r="A741" s="11">
        <v>754</v>
      </c>
      <c r="B741" s="12" t="s">
        <v>654</v>
      </c>
      <c r="C741" s="43"/>
      <c r="D741" s="11"/>
      <c r="E741" s="13"/>
      <c r="F741" s="13" t="str">
        <f t="shared" si="20"/>
        <v/>
      </c>
      <c r="G741" s="2">
        <v>1</v>
      </c>
    </row>
    <row r="742" spans="1:8" x14ac:dyDescent="0.25">
      <c r="A742" s="11">
        <v>7540000001</v>
      </c>
      <c r="B742" s="12" t="s">
        <v>654</v>
      </c>
      <c r="C742" s="43">
        <v>1</v>
      </c>
      <c r="D742" s="11" t="s">
        <v>29</v>
      </c>
      <c r="E742" s="13">
        <v>98235</v>
      </c>
      <c r="F742" s="13">
        <f t="shared" si="20"/>
        <v>98235</v>
      </c>
      <c r="G742" s="2">
        <v>1</v>
      </c>
    </row>
    <row r="743" spans="1:8" x14ac:dyDescent="0.25">
      <c r="A743" s="11"/>
      <c r="B743" s="12"/>
      <c r="C743" s="43"/>
      <c r="D743" s="11"/>
      <c r="E743" s="13"/>
      <c r="F743" s="13" t="str">
        <f t="shared" si="20"/>
        <v/>
      </c>
      <c r="G743" s="2">
        <v>1</v>
      </c>
    </row>
    <row r="744" spans="1:8" x14ac:dyDescent="0.25">
      <c r="A744" s="11"/>
      <c r="B744" s="12"/>
      <c r="C744" s="43"/>
      <c r="D744" s="11"/>
      <c r="E744" s="13"/>
      <c r="F744" s="13" t="str">
        <f t="shared" si="20"/>
        <v/>
      </c>
      <c r="G744" s="2">
        <v>1</v>
      </c>
    </row>
    <row r="745" spans="1:8" x14ac:dyDescent="0.25">
      <c r="A745" s="7">
        <v>8</v>
      </c>
      <c r="B745" s="8" t="s">
        <v>59</v>
      </c>
      <c r="C745" s="85"/>
      <c r="D745" s="7"/>
      <c r="E745" s="10"/>
      <c r="F745" s="10">
        <f>SUM(F746:F777)/2</f>
        <v>48722.94</v>
      </c>
      <c r="G745" s="2">
        <v>1</v>
      </c>
      <c r="H745" s="103">
        <f>F745*0.02</f>
        <v>974.45880000000011</v>
      </c>
    </row>
    <row r="746" spans="1:8" x14ac:dyDescent="0.25">
      <c r="A746" s="11"/>
      <c r="B746" s="83"/>
      <c r="C746" s="84"/>
      <c r="D746" s="11"/>
      <c r="E746" s="13"/>
      <c r="F746" s="13" t="str">
        <f t="shared" ref="F746:F791" si="23">IF(C746="","",C746*E746)</f>
        <v/>
      </c>
      <c r="G746" s="2">
        <v>1</v>
      </c>
      <c r="H746" s="103"/>
    </row>
    <row r="747" spans="1:8" x14ac:dyDescent="0.25">
      <c r="A747" s="11"/>
      <c r="B747" s="83"/>
      <c r="C747" s="84"/>
      <c r="D747" s="11"/>
      <c r="E747" s="13"/>
      <c r="F747" s="13" t="str">
        <f t="shared" si="23"/>
        <v/>
      </c>
      <c r="G747" s="2">
        <v>1</v>
      </c>
    </row>
    <row r="748" spans="1:8" x14ac:dyDescent="0.25">
      <c r="A748" s="14">
        <v>81</v>
      </c>
      <c r="B748" s="86" t="s">
        <v>655</v>
      </c>
      <c r="C748" s="87"/>
      <c r="D748" s="14"/>
      <c r="E748" s="17"/>
      <c r="F748" s="17">
        <f>SUM(F750:F756)</f>
        <v>25772.940000000002</v>
      </c>
      <c r="G748" s="2">
        <v>1</v>
      </c>
    </row>
    <row r="749" spans="1:8" x14ac:dyDescent="0.25">
      <c r="A749" s="11">
        <v>811</v>
      </c>
      <c r="B749" s="83" t="s">
        <v>656</v>
      </c>
      <c r="C749" s="84"/>
      <c r="D749" s="11"/>
      <c r="E749" s="13"/>
      <c r="F749" s="13" t="str">
        <f t="shared" si="23"/>
        <v/>
      </c>
      <c r="G749" s="2">
        <v>1</v>
      </c>
    </row>
    <row r="750" spans="1:8" x14ac:dyDescent="0.25">
      <c r="A750" s="11">
        <v>8110000001</v>
      </c>
      <c r="B750" s="83" t="s">
        <v>657</v>
      </c>
      <c r="C750" s="84">
        <v>12</v>
      </c>
      <c r="D750" s="11" t="s">
        <v>72</v>
      </c>
      <c r="E750" s="13">
        <v>1100</v>
      </c>
      <c r="F750" s="13">
        <f t="shared" si="23"/>
        <v>13200</v>
      </c>
      <c r="G750" s="2">
        <v>1</v>
      </c>
    </row>
    <row r="751" spans="1:8" x14ac:dyDescent="0.25">
      <c r="A751" s="11">
        <v>8110000002</v>
      </c>
      <c r="B751" s="83" t="s">
        <v>658</v>
      </c>
      <c r="C751" s="84">
        <v>12</v>
      </c>
      <c r="D751" s="11" t="s">
        <v>72</v>
      </c>
      <c r="E751" s="13">
        <v>120</v>
      </c>
      <c r="F751" s="13">
        <f t="shared" si="23"/>
        <v>1440</v>
      </c>
      <c r="G751" s="2">
        <v>1</v>
      </c>
    </row>
    <row r="752" spans="1:8" x14ac:dyDescent="0.25">
      <c r="A752" s="11">
        <v>815</v>
      </c>
      <c r="B752" s="83" t="s">
        <v>659</v>
      </c>
      <c r="C752" s="84"/>
      <c r="D752" s="11"/>
      <c r="E752" s="13"/>
      <c r="F752" s="13" t="str">
        <f t="shared" si="23"/>
        <v/>
      </c>
      <c r="G752" s="2">
        <v>1</v>
      </c>
    </row>
    <row r="753" spans="1:7" x14ac:dyDescent="0.25">
      <c r="A753" s="11">
        <v>8150000001</v>
      </c>
      <c r="B753" s="83" t="s">
        <v>660</v>
      </c>
      <c r="C753" s="84">
        <v>1</v>
      </c>
      <c r="D753" s="11" t="s">
        <v>13</v>
      </c>
      <c r="E753" s="13">
        <v>932.94</v>
      </c>
      <c r="F753" s="13">
        <f t="shared" si="23"/>
        <v>932.94</v>
      </c>
      <c r="G753" s="2">
        <v>1</v>
      </c>
    </row>
    <row r="754" spans="1:7" x14ac:dyDescent="0.25">
      <c r="A754" s="11">
        <v>8150000002</v>
      </c>
      <c r="B754" s="83" t="s">
        <v>661</v>
      </c>
      <c r="C754" s="84">
        <v>1</v>
      </c>
      <c r="D754" s="11" t="s">
        <v>29</v>
      </c>
      <c r="E754" s="13">
        <v>2100</v>
      </c>
      <c r="F754" s="13">
        <f t="shared" si="23"/>
        <v>2100</v>
      </c>
      <c r="G754" s="2">
        <v>1</v>
      </c>
    </row>
    <row r="755" spans="1:7" x14ac:dyDescent="0.25">
      <c r="A755" s="11">
        <v>818</v>
      </c>
      <c r="B755" s="83" t="s">
        <v>662</v>
      </c>
      <c r="C755" s="84"/>
      <c r="D755" s="11"/>
      <c r="E755" s="13"/>
      <c r="F755" s="13" t="str">
        <f t="shared" si="23"/>
        <v/>
      </c>
      <c r="G755" s="2">
        <v>1</v>
      </c>
    </row>
    <row r="756" spans="1:7" x14ac:dyDescent="0.25">
      <c r="A756" s="11">
        <v>8180000001</v>
      </c>
      <c r="B756" s="83" t="s">
        <v>662</v>
      </c>
      <c r="C756" s="84">
        <v>1</v>
      </c>
      <c r="D756" s="11" t="s">
        <v>29</v>
      </c>
      <c r="E756" s="13">
        <v>8100</v>
      </c>
      <c r="F756" s="13">
        <f t="shared" si="23"/>
        <v>8100</v>
      </c>
      <c r="G756" s="2">
        <v>1</v>
      </c>
    </row>
    <row r="757" spans="1:7" x14ac:dyDescent="0.25">
      <c r="A757" s="11"/>
      <c r="B757" s="83"/>
      <c r="C757" s="84"/>
      <c r="D757" s="11"/>
      <c r="E757" s="13"/>
      <c r="F757" s="13" t="str">
        <f t="shared" si="23"/>
        <v/>
      </c>
      <c r="G757" s="2">
        <v>1</v>
      </c>
    </row>
    <row r="758" spans="1:7" x14ac:dyDescent="0.25">
      <c r="A758" s="11"/>
      <c r="B758" s="83"/>
      <c r="C758" s="84"/>
      <c r="D758" s="11"/>
      <c r="E758" s="13"/>
      <c r="F758" s="13" t="str">
        <f t="shared" si="23"/>
        <v/>
      </c>
      <c r="G758" s="2">
        <v>1</v>
      </c>
    </row>
    <row r="759" spans="1:7" x14ac:dyDescent="0.25">
      <c r="A759" s="14">
        <v>82</v>
      </c>
      <c r="B759" s="86" t="s">
        <v>663</v>
      </c>
      <c r="C759" s="87"/>
      <c r="D759" s="14"/>
      <c r="E759" s="17"/>
      <c r="F759" s="17">
        <f>SUM(F761:F763)</f>
        <v>1470</v>
      </c>
      <c r="G759" s="2">
        <v>1</v>
      </c>
    </row>
    <row r="760" spans="1:7" x14ac:dyDescent="0.25">
      <c r="A760" s="11">
        <v>821</v>
      </c>
      <c r="B760" s="83" t="s">
        <v>664</v>
      </c>
      <c r="C760" s="84"/>
      <c r="D760" s="11"/>
      <c r="E760" s="13"/>
      <c r="F760" s="13" t="str">
        <f t="shared" si="23"/>
        <v/>
      </c>
      <c r="G760" s="2">
        <v>1</v>
      </c>
    </row>
    <row r="761" spans="1:7" x14ac:dyDescent="0.25">
      <c r="A761" s="11">
        <v>8210000001</v>
      </c>
      <c r="B761" s="83" t="s">
        <v>665</v>
      </c>
      <c r="C761" s="84">
        <v>1</v>
      </c>
      <c r="D761" s="11" t="s">
        <v>29</v>
      </c>
      <c r="E761" s="13">
        <v>260</v>
      </c>
      <c r="F761" s="13">
        <f t="shared" si="23"/>
        <v>260</v>
      </c>
      <c r="G761" s="2">
        <v>1</v>
      </c>
    </row>
    <row r="762" spans="1:7" x14ac:dyDescent="0.25">
      <c r="A762" s="11">
        <v>822</v>
      </c>
      <c r="B762" s="83" t="s">
        <v>666</v>
      </c>
      <c r="C762" s="84"/>
      <c r="D762" s="11"/>
      <c r="E762" s="13"/>
      <c r="F762" s="13" t="str">
        <f t="shared" si="23"/>
        <v/>
      </c>
      <c r="G762" s="2">
        <v>1</v>
      </c>
    </row>
    <row r="763" spans="1:7" x14ac:dyDescent="0.25">
      <c r="A763" s="11">
        <v>8220000001</v>
      </c>
      <c r="B763" s="83" t="s">
        <v>667</v>
      </c>
      <c r="C763" s="84">
        <v>1</v>
      </c>
      <c r="D763" s="11" t="s">
        <v>29</v>
      </c>
      <c r="E763" s="13">
        <v>1210</v>
      </c>
      <c r="F763" s="13">
        <f t="shared" si="23"/>
        <v>1210</v>
      </c>
      <c r="G763" s="2">
        <v>1</v>
      </c>
    </row>
    <row r="764" spans="1:7" x14ac:dyDescent="0.25">
      <c r="A764" s="11"/>
      <c r="B764" s="83"/>
      <c r="C764" s="84"/>
      <c r="D764" s="11"/>
      <c r="E764" s="13"/>
      <c r="F764" s="13" t="str">
        <f t="shared" si="23"/>
        <v/>
      </c>
      <c r="G764" s="2">
        <v>1</v>
      </c>
    </row>
    <row r="765" spans="1:7" x14ac:dyDescent="0.25">
      <c r="A765" s="11"/>
      <c r="B765" s="83"/>
      <c r="C765" s="84"/>
      <c r="D765" s="11"/>
      <c r="E765" s="13"/>
      <c r="F765" s="13" t="str">
        <f t="shared" si="23"/>
        <v/>
      </c>
      <c r="G765" s="2">
        <v>1</v>
      </c>
    </row>
    <row r="766" spans="1:7" x14ac:dyDescent="0.25">
      <c r="A766" s="27">
        <v>86</v>
      </c>
      <c r="B766" s="55" t="s">
        <v>668</v>
      </c>
      <c r="C766" s="50"/>
      <c r="D766" s="27"/>
      <c r="E766" s="29"/>
      <c r="F766" s="29">
        <f>SUM(F768:F770)</f>
        <v>11280</v>
      </c>
      <c r="G766" s="2">
        <v>1</v>
      </c>
    </row>
    <row r="767" spans="1:7" x14ac:dyDescent="0.25">
      <c r="A767" s="24">
        <v>861</v>
      </c>
      <c r="B767" s="25" t="s">
        <v>669</v>
      </c>
      <c r="C767" s="39"/>
      <c r="D767" s="24"/>
      <c r="E767" s="26"/>
      <c r="F767" s="26" t="str">
        <f t="shared" si="23"/>
        <v/>
      </c>
      <c r="G767" s="2">
        <v>1</v>
      </c>
    </row>
    <row r="768" spans="1:7" x14ac:dyDescent="0.25">
      <c r="A768" s="24">
        <v>8610000001</v>
      </c>
      <c r="B768" s="25" t="s">
        <v>670</v>
      </c>
      <c r="C768" s="39">
        <v>12</v>
      </c>
      <c r="D768" s="24" t="s">
        <v>72</v>
      </c>
      <c r="E768" s="26">
        <v>800</v>
      </c>
      <c r="F768" s="26">
        <f t="shared" si="23"/>
        <v>9600</v>
      </c>
      <c r="G768" s="2">
        <v>1</v>
      </c>
    </row>
    <row r="769" spans="1:8" x14ac:dyDescent="0.25">
      <c r="A769" s="24">
        <v>862</v>
      </c>
      <c r="B769" s="25" t="s">
        <v>671</v>
      </c>
      <c r="C769" s="39"/>
      <c r="D769" s="24"/>
      <c r="E769" s="26"/>
      <c r="F769" s="26" t="str">
        <f t="shared" si="23"/>
        <v/>
      </c>
      <c r="G769" s="2">
        <v>1</v>
      </c>
    </row>
    <row r="770" spans="1:8" x14ac:dyDescent="0.25">
      <c r="A770" s="24">
        <v>8620000001</v>
      </c>
      <c r="B770" s="25" t="s">
        <v>672</v>
      </c>
      <c r="C770" s="39">
        <v>12</v>
      </c>
      <c r="D770" s="24" t="s">
        <v>72</v>
      </c>
      <c r="E770" s="26">
        <v>140</v>
      </c>
      <c r="F770" s="26">
        <f t="shared" si="23"/>
        <v>1680</v>
      </c>
      <c r="G770" s="2">
        <v>1</v>
      </c>
    </row>
    <row r="771" spans="1:8" x14ac:dyDescent="0.25">
      <c r="A771" s="24"/>
      <c r="B771" s="25"/>
      <c r="C771" s="39"/>
      <c r="D771" s="24"/>
      <c r="E771" s="26"/>
      <c r="F771" s="26" t="str">
        <f t="shared" si="23"/>
        <v/>
      </c>
      <c r="G771" s="2">
        <v>1</v>
      </c>
    </row>
    <row r="772" spans="1:8" x14ac:dyDescent="0.25">
      <c r="A772" s="24"/>
      <c r="B772" s="25"/>
      <c r="C772" s="39"/>
      <c r="D772" s="24"/>
      <c r="E772" s="26"/>
      <c r="F772" s="26" t="str">
        <f t="shared" si="23"/>
        <v/>
      </c>
      <c r="G772" s="2">
        <v>1</v>
      </c>
    </row>
    <row r="773" spans="1:8" x14ac:dyDescent="0.25">
      <c r="A773" s="27">
        <v>87</v>
      </c>
      <c r="B773" s="55" t="s">
        <v>673</v>
      </c>
      <c r="C773" s="50"/>
      <c r="D773" s="27"/>
      <c r="E773" s="29"/>
      <c r="F773" s="29">
        <f>SUM(F774:F775)</f>
        <v>10200</v>
      </c>
      <c r="G773" s="2">
        <v>1</v>
      </c>
    </row>
    <row r="774" spans="1:8" x14ac:dyDescent="0.25">
      <c r="A774" s="24">
        <v>874</v>
      </c>
      <c r="B774" s="25" t="s">
        <v>674</v>
      </c>
      <c r="C774" s="39"/>
      <c r="D774" s="24"/>
      <c r="E774" s="26"/>
      <c r="F774" s="26" t="str">
        <f t="shared" si="23"/>
        <v/>
      </c>
      <c r="G774" s="2">
        <v>1</v>
      </c>
    </row>
    <row r="775" spans="1:8" x14ac:dyDescent="0.25">
      <c r="A775" s="24">
        <v>8740000001</v>
      </c>
      <c r="B775" s="25" t="s">
        <v>675</v>
      </c>
      <c r="C775" s="39">
        <v>1</v>
      </c>
      <c r="D775" s="24" t="s">
        <v>29</v>
      </c>
      <c r="E775" s="26">
        <v>10200</v>
      </c>
      <c r="F775" s="26">
        <f t="shared" si="23"/>
        <v>10200</v>
      </c>
      <c r="G775" s="2">
        <v>1</v>
      </c>
    </row>
    <row r="776" spans="1:8" x14ac:dyDescent="0.25">
      <c r="A776" s="24"/>
      <c r="B776" s="25"/>
      <c r="C776" s="39"/>
      <c r="D776" s="24"/>
      <c r="E776" s="26"/>
      <c r="F776" s="26" t="str">
        <f t="shared" si="23"/>
        <v/>
      </c>
      <c r="G776" s="2">
        <v>1</v>
      </c>
    </row>
    <row r="777" spans="1:8" x14ac:dyDescent="0.25">
      <c r="A777" s="11"/>
      <c r="B777" s="83"/>
      <c r="C777" s="84"/>
      <c r="D777" s="11"/>
      <c r="E777" s="13"/>
      <c r="F777" s="13" t="str">
        <f t="shared" si="23"/>
        <v/>
      </c>
      <c r="G777" s="2">
        <v>1</v>
      </c>
    </row>
    <row r="778" spans="1:8" x14ac:dyDescent="0.25">
      <c r="A778" s="7">
        <v>9</v>
      </c>
      <c r="B778" s="8" t="s">
        <v>60</v>
      </c>
      <c r="C778" s="85"/>
      <c r="D778" s="7"/>
      <c r="E778" s="10"/>
      <c r="F778" s="10">
        <f>SUM(F779:F807)/2</f>
        <v>174680</v>
      </c>
      <c r="G778" s="2">
        <v>1</v>
      </c>
      <c r="H778" s="103">
        <f>F778*0.02</f>
        <v>3493.6</v>
      </c>
    </row>
    <row r="779" spans="1:8" x14ac:dyDescent="0.25">
      <c r="A779" s="11"/>
      <c r="B779" s="83"/>
      <c r="C779" s="84"/>
      <c r="D779" s="11"/>
      <c r="E779" s="13"/>
      <c r="F779" s="13" t="str">
        <f t="shared" si="23"/>
        <v/>
      </c>
      <c r="G779" s="2">
        <v>1</v>
      </c>
    </row>
    <row r="780" spans="1:8" x14ac:dyDescent="0.25">
      <c r="A780" s="11"/>
      <c r="B780" s="83"/>
      <c r="C780" s="84"/>
      <c r="D780" s="11"/>
      <c r="E780" s="13"/>
      <c r="F780" s="13" t="str">
        <f t="shared" si="23"/>
        <v/>
      </c>
      <c r="G780" s="2">
        <v>1</v>
      </c>
    </row>
    <row r="781" spans="1:8" x14ac:dyDescent="0.25">
      <c r="A781" s="14">
        <v>91</v>
      </c>
      <c r="B781" s="86" t="s">
        <v>676</v>
      </c>
      <c r="C781" s="87"/>
      <c r="D781" s="14"/>
      <c r="E781" s="17"/>
      <c r="F781" s="17">
        <f>SUM(F783:F789)</f>
        <v>151200</v>
      </c>
      <c r="G781" s="2">
        <v>1</v>
      </c>
    </row>
    <row r="782" spans="1:8" x14ac:dyDescent="0.25">
      <c r="A782" s="11">
        <v>911</v>
      </c>
      <c r="B782" s="83" t="s">
        <v>677</v>
      </c>
      <c r="C782" s="84"/>
      <c r="D782" s="11"/>
      <c r="E782" s="13"/>
      <c r="F782" s="13" t="str">
        <f t="shared" si="23"/>
        <v/>
      </c>
      <c r="G782" s="2">
        <v>1</v>
      </c>
    </row>
    <row r="783" spans="1:8" x14ac:dyDescent="0.25">
      <c r="A783" s="24">
        <v>9110000001</v>
      </c>
      <c r="B783" s="25" t="s">
        <v>678</v>
      </c>
      <c r="C783" s="39">
        <v>12</v>
      </c>
      <c r="D783" s="24" t="s">
        <v>72</v>
      </c>
      <c r="E783" s="26">
        <v>4200</v>
      </c>
      <c r="F783" s="26">
        <f t="shared" si="23"/>
        <v>50400</v>
      </c>
      <c r="G783" s="2">
        <v>1</v>
      </c>
    </row>
    <row r="784" spans="1:8" x14ac:dyDescent="0.25">
      <c r="A784" s="24">
        <v>9110000002</v>
      </c>
      <c r="B784" s="25" t="s">
        <v>679</v>
      </c>
      <c r="C784" s="39">
        <v>12</v>
      </c>
      <c r="D784" s="24" t="s">
        <v>72</v>
      </c>
      <c r="E784" s="26">
        <v>3200</v>
      </c>
      <c r="F784" s="26">
        <f t="shared" si="23"/>
        <v>38400</v>
      </c>
      <c r="G784" s="2">
        <v>1</v>
      </c>
    </row>
    <row r="785" spans="1:7" x14ac:dyDescent="0.25">
      <c r="A785" s="24">
        <v>9110000003</v>
      </c>
      <c r="B785" s="25" t="s">
        <v>679</v>
      </c>
      <c r="C785" s="39">
        <v>12</v>
      </c>
      <c r="D785" s="24" t="s">
        <v>72</v>
      </c>
      <c r="E785" s="26">
        <v>3200</v>
      </c>
      <c r="F785" s="26">
        <f t="shared" si="23"/>
        <v>38400</v>
      </c>
      <c r="G785" s="2">
        <v>1</v>
      </c>
    </row>
    <row r="786" spans="1:7" x14ac:dyDescent="0.25">
      <c r="A786" s="11">
        <v>913</v>
      </c>
      <c r="B786" s="83" t="s">
        <v>680</v>
      </c>
      <c r="C786" s="84"/>
      <c r="D786" s="11"/>
      <c r="E786" s="13"/>
      <c r="F786" s="13" t="str">
        <f t="shared" si="23"/>
        <v/>
      </c>
      <c r="G786" s="2">
        <v>1</v>
      </c>
    </row>
    <row r="787" spans="1:7" x14ac:dyDescent="0.25">
      <c r="A787" s="11">
        <v>9130000001</v>
      </c>
      <c r="B787" s="83" t="s">
        <v>680</v>
      </c>
      <c r="C787" s="84">
        <v>12</v>
      </c>
      <c r="D787" s="11" t="s">
        <v>72</v>
      </c>
      <c r="E787" s="13">
        <v>1200</v>
      </c>
      <c r="F787" s="13">
        <f t="shared" si="23"/>
        <v>14400</v>
      </c>
      <c r="G787" s="2">
        <v>1</v>
      </c>
    </row>
    <row r="788" spans="1:7" x14ac:dyDescent="0.25">
      <c r="A788" s="11">
        <v>915</v>
      </c>
      <c r="B788" s="83" t="s">
        <v>681</v>
      </c>
      <c r="C788" s="84"/>
      <c r="D788" s="11"/>
      <c r="E788" s="13"/>
      <c r="F788" s="13" t="str">
        <f t="shared" si="23"/>
        <v/>
      </c>
      <c r="G788" s="2">
        <v>1</v>
      </c>
    </row>
    <row r="789" spans="1:7" x14ac:dyDescent="0.25">
      <c r="A789" s="11">
        <v>9150000001</v>
      </c>
      <c r="B789" s="83" t="s">
        <v>681</v>
      </c>
      <c r="C789" s="84">
        <v>12</v>
      </c>
      <c r="D789" s="11" t="s">
        <v>72</v>
      </c>
      <c r="E789" s="13">
        <v>800</v>
      </c>
      <c r="F789" s="13">
        <f t="shared" si="23"/>
        <v>9600</v>
      </c>
      <c r="G789" s="2">
        <v>1</v>
      </c>
    </row>
    <row r="790" spans="1:7" x14ac:dyDescent="0.25">
      <c r="A790" s="24"/>
      <c r="B790" s="25"/>
      <c r="C790" s="39"/>
      <c r="D790" s="24"/>
      <c r="E790" s="26"/>
      <c r="F790" s="26" t="str">
        <f t="shared" si="23"/>
        <v/>
      </c>
      <c r="G790" s="2">
        <v>1</v>
      </c>
    </row>
    <row r="791" spans="1:7" x14ac:dyDescent="0.25">
      <c r="A791" s="24"/>
      <c r="B791" s="25"/>
      <c r="C791" s="39"/>
      <c r="D791" s="24"/>
      <c r="E791" s="26"/>
      <c r="F791" s="26" t="str">
        <f t="shared" si="23"/>
        <v/>
      </c>
      <c r="G791" s="2">
        <v>1</v>
      </c>
    </row>
    <row r="792" spans="1:7" x14ac:dyDescent="0.25">
      <c r="A792" s="27">
        <v>92</v>
      </c>
      <c r="B792" s="55" t="s">
        <v>682</v>
      </c>
      <c r="C792" s="50"/>
      <c r="D792" s="27"/>
      <c r="E792" s="29"/>
      <c r="F792" s="29">
        <f>SUM(F794:F796)</f>
        <v>11480</v>
      </c>
      <c r="G792" s="2">
        <v>1</v>
      </c>
    </row>
    <row r="793" spans="1:7" x14ac:dyDescent="0.25">
      <c r="A793" s="24">
        <v>924</v>
      </c>
      <c r="B793" s="25" t="s">
        <v>683</v>
      </c>
      <c r="C793" s="39"/>
      <c r="D793" s="24"/>
      <c r="E793" s="26"/>
      <c r="F793" s="26" t="str">
        <f t="shared" ref="F793:F806" si="24">IF(C793="","",C793*E793)</f>
        <v/>
      </c>
      <c r="G793" s="2">
        <v>1</v>
      </c>
    </row>
    <row r="794" spans="1:7" x14ac:dyDescent="0.25">
      <c r="A794" s="24">
        <v>9240000001</v>
      </c>
      <c r="B794" s="25" t="s">
        <v>683</v>
      </c>
      <c r="C794" s="39">
        <v>1</v>
      </c>
      <c r="D794" s="24" t="s">
        <v>29</v>
      </c>
      <c r="E794" s="26">
        <v>2500</v>
      </c>
      <c r="F794" s="26">
        <f t="shared" si="24"/>
        <v>2500</v>
      </c>
      <c r="G794" s="2">
        <v>1</v>
      </c>
    </row>
    <row r="795" spans="1:7" x14ac:dyDescent="0.25">
      <c r="A795" s="24">
        <v>925</v>
      </c>
      <c r="B795" s="25" t="s">
        <v>684</v>
      </c>
      <c r="C795" s="39"/>
      <c r="D795" s="24"/>
      <c r="E795" s="26"/>
      <c r="F795" s="26" t="str">
        <f t="shared" si="24"/>
        <v/>
      </c>
      <c r="G795" s="2">
        <v>1</v>
      </c>
    </row>
    <row r="796" spans="1:7" x14ac:dyDescent="0.25">
      <c r="A796" s="24">
        <v>9250000001</v>
      </c>
      <c r="B796" s="25" t="s">
        <v>685</v>
      </c>
      <c r="C796" s="39">
        <v>1</v>
      </c>
      <c r="D796" s="24" t="s">
        <v>29</v>
      </c>
      <c r="E796" s="26">
        <v>8980</v>
      </c>
      <c r="F796" s="26">
        <f t="shared" si="24"/>
        <v>8980</v>
      </c>
      <c r="G796" s="2">
        <v>1</v>
      </c>
    </row>
    <row r="797" spans="1:7" x14ac:dyDescent="0.25">
      <c r="A797" s="24"/>
      <c r="B797" s="25"/>
      <c r="C797" s="39"/>
      <c r="D797" s="24"/>
      <c r="E797" s="26"/>
      <c r="F797" s="26" t="str">
        <f t="shared" si="24"/>
        <v/>
      </c>
      <c r="G797" s="2">
        <v>1</v>
      </c>
    </row>
    <row r="798" spans="1:7" x14ac:dyDescent="0.25">
      <c r="A798" s="24"/>
      <c r="B798" s="25"/>
      <c r="C798" s="39"/>
      <c r="D798" s="24"/>
      <c r="E798" s="26"/>
      <c r="F798" s="26" t="str">
        <f t="shared" si="24"/>
        <v/>
      </c>
      <c r="G798" s="2">
        <v>1</v>
      </c>
    </row>
    <row r="799" spans="1:7" x14ac:dyDescent="0.25">
      <c r="A799" s="27">
        <v>94</v>
      </c>
      <c r="B799" s="55" t="s">
        <v>686</v>
      </c>
      <c r="C799" s="50"/>
      <c r="D799" s="27"/>
      <c r="E799" s="29"/>
      <c r="F799" s="29">
        <f>SUM(F801)</f>
        <v>7200</v>
      </c>
      <c r="G799" s="2">
        <v>1</v>
      </c>
    </row>
    <row r="800" spans="1:7" x14ac:dyDescent="0.25">
      <c r="A800" s="24">
        <v>943</v>
      </c>
      <c r="B800" s="25" t="s">
        <v>687</v>
      </c>
      <c r="C800" s="39"/>
      <c r="D800" s="24"/>
      <c r="E800" s="26"/>
      <c r="F800" s="26" t="str">
        <f t="shared" si="24"/>
        <v/>
      </c>
      <c r="G800" s="2">
        <v>1</v>
      </c>
    </row>
    <row r="801" spans="1:10" x14ac:dyDescent="0.25">
      <c r="A801" s="24">
        <v>9430000001</v>
      </c>
      <c r="B801" s="25" t="s">
        <v>688</v>
      </c>
      <c r="C801" s="39">
        <v>3</v>
      </c>
      <c r="D801" s="24" t="s">
        <v>72</v>
      </c>
      <c r="E801" s="26">
        <v>2400</v>
      </c>
      <c r="F801" s="26">
        <f t="shared" si="24"/>
        <v>7200</v>
      </c>
      <c r="G801" s="2">
        <v>1</v>
      </c>
    </row>
    <row r="802" spans="1:10" x14ac:dyDescent="0.25">
      <c r="A802" s="24"/>
      <c r="B802" s="25"/>
      <c r="C802" s="39"/>
      <c r="D802" s="24"/>
      <c r="E802" s="26"/>
      <c r="F802" s="26" t="str">
        <f t="shared" si="24"/>
        <v/>
      </c>
      <c r="G802" s="2">
        <v>1</v>
      </c>
    </row>
    <row r="803" spans="1:10" x14ac:dyDescent="0.25">
      <c r="A803" s="24"/>
      <c r="B803" s="25"/>
      <c r="C803" s="39"/>
      <c r="D803" s="24"/>
      <c r="E803" s="26"/>
      <c r="F803" s="26" t="str">
        <f t="shared" si="24"/>
        <v/>
      </c>
      <c r="G803" s="2">
        <v>1</v>
      </c>
    </row>
    <row r="804" spans="1:10" x14ac:dyDescent="0.25">
      <c r="A804" s="27">
        <v>96</v>
      </c>
      <c r="B804" s="55" t="s">
        <v>689</v>
      </c>
      <c r="C804" s="50"/>
      <c r="D804" s="27"/>
      <c r="E804" s="29"/>
      <c r="F804" s="29">
        <f>SUM(F806)</f>
        <v>4800</v>
      </c>
      <c r="G804" s="2">
        <v>1</v>
      </c>
    </row>
    <row r="805" spans="1:10" x14ac:dyDescent="0.25">
      <c r="A805" s="24">
        <v>961</v>
      </c>
      <c r="B805" s="25" t="s">
        <v>690</v>
      </c>
      <c r="C805" s="39"/>
      <c r="D805" s="24"/>
      <c r="E805" s="26"/>
      <c r="F805" s="26" t="str">
        <f t="shared" si="24"/>
        <v/>
      </c>
      <c r="G805" s="2">
        <v>1</v>
      </c>
    </row>
    <row r="806" spans="1:10" x14ac:dyDescent="0.25">
      <c r="A806" s="24">
        <v>9610000001</v>
      </c>
      <c r="B806" s="25" t="s">
        <v>691</v>
      </c>
      <c r="C806" s="39">
        <v>1</v>
      </c>
      <c r="D806" s="24" t="s">
        <v>29</v>
      </c>
      <c r="E806" s="26">
        <v>4800</v>
      </c>
      <c r="F806" s="26">
        <f t="shared" si="24"/>
        <v>4800</v>
      </c>
      <c r="G806" s="2">
        <v>1</v>
      </c>
    </row>
    <row r="807" spans="1:10" x14ac:dyDescent="0.25">
      <c r="A807" s="24"/>
      <c r="B807" s="25"/>
      <c r="C807" s="39"/>
      <c r="D807" s="24"/>
      <c r="E807" s="26"/>
      <c r="F807" s="26"/>
      <c r="G807" s="2">
        <v>1</v>
      </c>
    </row>
    <row r="808" spans="1:10" x14ac:dyDescent="0.25">
      <c r="A808" s="11"/>
      <c r="B808" s="83"/>
      <c r="C808" s="84"/>
      <c r="D808" s="11"/>
      <c r="E808" s="13"/>
      <c r="F808" s="13"/>
      <c r="G808" s="2">
        <v>1</v>
      </c>
    </row>
    <row r="809" spans="1:10" x14ac:dyDescent="0.25">
      <c r="A809" s="11"/>
      <c r="B809" s="83"/>
      <c r="C809" s="84"/>
      <c r="D809" s="11"/>
      <c r="E809" s="13"/>
      <c r="F809" s="13"/>
      <c r="G809" s="2">
        <v>1</v>
      </c>
    </row>
    <row r="810" spans="1:10" x14ac:dyDescent="0.25">
      <c r="A810" s="7" t="s">
        <v>692</v>
      </c>
      <c r="B810" s="8"/>
      <c r="C810" s="85"/>
      <c r="D810" s="7"/>
      <c r="E810" s="10"/>
      <c r="F810" s="10">
        <f>SUM(F21:F809)/3</f>
        <v>3951649.1161045008</v>
      </c>
      <c r="G810" s="2">
        <v>1</v>
      </c>
    </row>
    <row r="811" spans="1:10" x14ac:dyDescent="0.25">
      <c r="A811" s="11" t="s">
        <v>693</v>
      </c>
      <c r="B811" s="83"/>
      <c r="C811" s="84"/>
      <c r="D811" s="11"/>
      <c r="E811" s="13"/>
      <c r="F811" s="13">
        <f>F812-F810</f>
        <v>790329.82322089979</v>
      </c>
      <c r="G811" s="2">
        <v>1</v>
      </c>
    </row>
    <row r="812" spans="1:10" x14ac:dyDescent="0.25">
      <c r="A812" s="7" t="s">
        <v>694</v>
      </c>
      <c r="B812" s="8"/>
      <c r="C812" s="85"/>
      <c r="D812" s="7"/>
      <c r="E812" s="10"/>
      <c r="F812" s="10">
        <f>F810*1.2</f>
        <v>4741978.9393254006</v>
      </c>
      <c r="G812" s="2">
        <v>1</v>
      </c>
      <c r="H812" s="10">
        <f>SUM(H1:H800)</f>
        <v>84902.088209999987</v>
      </c>
      <c r="I812" s="2" t="s">
        <v>695</v>
      </c>
      <c r="J812" s="2" t="s">
        <v>696</v>
      </c>
    </row>
    <row r="813" spans="1:10" x14ac:dyDescent="0.25">
      <c r="C813" s="88"/>
      <c r="E813" s="18"/>
      <c r="G813" s="2">
        <v>1</v>
      </c>
    </row>
    <row r="814" spans="1:10" x14ac:dyDescent="0.25">
      <c r="C814" s="88"/>
      <c r="E814" s="18"/>
      <c r="G814" s="2">
        <v>1</v>
      </c>
      <c r="H814" s="18">
        <f>H812*1.15</f>
        <v>97637.401441499984</v>
      </c>
      <c r="I814" s="2" t="s">
        <v>697</v>
      </c>
    </row>
    <row r="815" spans="1:10" x14ac:dyDescent="0.25">
      <c r="A815" s="197" t="s">
        <v>698</v>
      </c>
      <c r="B815" s="197"/>
      <c r="C815" s="197"/>
      <c r="D815" s="197"/>
      <c r="E815" s="197"/>
      <c r="F815" s="197"/>
      <c r="G815" s="2">
        <v>1</v>
      </c>
      <c r="H815" s="18">
        <f>H814*1.05+2000</f>
        <v>104519.27151357499</v>
      </c>
      <c r="I815" s="2" t="s">
        <v>699</v>
      </c>
    </row>
    <row r="816" spans="1:10" x14ac:dyDescent="0.25">
      <c r="A816" s="89"/>
      <c r="B816" s="90"/>
      <c r="C816" s="91"/>
      <c r="D816" s="89"/>
      <c r="E816" s="92"/>
      <c r="F816" s="93"/>
      <c r="G816" s="2">
        <v>1</v>
      </c>
    </row>
    <row r="817" spans="1:7" x14ac:dyDescent="0.25">
      <c r="A817" s="198" t="s">
        <v>700</v>
      </c>
      <c r="B817" s="199"/>
      <c r="C817" s="199"/>
      <c r="D817" s="199"/>
      <c r="E817" s="200"/>
      <c r="F817" s="94">
        <f>'Lisa 2_Annuiteetgraafik PT'!G67</f>
        <v>82677.767023918102</v>
      </c>
      <c r="G817" s="2">
        <v>1</v>
      </c>
    </row>
    <row r="818" spans="1:7" x14ac:dyDescent="0.25">
      <c r="A818" s="89"/>
      <c r="B818" s="90"/>
      <c r="C818" s="91"/>
      <c r="D818" s="89"/>
      <c r="E818" s="92"/>
      <c r="F818" s="93"/>
      <c r="G818" s="2">
        <v>1</v>
      </c>
    </row>
    <row r="819" spans="1:7" x14ac:dyDescent="0.25">
      <c r="A819" s="201" t="s">
        <v>701</v>
      </c>
      <c r="B819" s="202"/>
      <c r="C819" s="202"/>
      <c r="D819" s="202"/>
      <c r="E819" s="203"/>
      <c r="F819" s="95">
        <f>SUM(F817:F818)</f>
        <v>82677.767023918102</v>
      </c>
      <c r="G819" s="2">
        <v>1</v>
      </c>
    </row>
    <row r="820" spans="1:7" x14ac:dyDescent="0.25">
      <c r="A820" s="204" t="s">
        <v>693</v>
      </c>
      <c r="B820" s="205"/>
      <c r="C820" s="205"/>
      <c r="D820" s="205"/>
      <c r="E820" s="206"/>
      <c r="F820" s="96">
        <f>F821-F819</f>
        <v>16535.553404783612</v>
      </c>
      <c r="G820" s="2">
        <v>1</v>
      </c>
    </row>
    <row r="821" spans="1:7" x14ac:dyDescent="0.25">
      <c r="A821" s="201" t="s">
        <v>702</v>
      </c>
      <c r="B821" s="202"/>
      <c r="C821" s="202"/>
      <c r="D821" s="202"/>
      <c r="E821" s="203"/>
      <c r="F821" s="95">
        <f>F819*1.2</f>
        <v>99213.320428701714</v>
      </c>
      <c r="G821" s="2">
        <v>1</v>
      </c>
    </row>
    <row r="822" spans="1:7" x14ac:dyDescent="0.25">
      <c r="A822" s="89"/>
      <c r="B822" s="90"/>
      <c r="C822" s="91"/>
      <c r="D822" s="89"/>
      <c r="E822" s="92"/>
      <c r="F822" s="93"/>
    </row>
    <row r="823" spans="1:7" x14ac:dyDescent="0.25">
      <c r="A823" s="89"/>
      <c r="B823" s="90"/>
      <c r="C823" s="91"/>
      <c r="D823" s="89"/>
      <c r="E823" s="92"/>
      <c r="F823" s="93"/>
    </row>
    <row r="824" spans="1:7" x14ac:dyDescent="0.25">
      <c r="A824" s="89"/>
      <c r="B824" s="90"/>
      <c r="C824" s="91"/>
      <c r="D824" s="89"/>
      <c r="E824" s="92"/>
      <c r="F824" s="93"/>
    </row>
    <row r="825" spans="1:7" x14ac:dyDescent="0.25">
      <c r="A825" s="22" t="s">
        <v>703</v>
      </c>
      <c r="C825" s="88"/>
      <c r="E825" s="18"/>
      <c r="F825" s="93"/>
    </row>
    <row r="826" spans="1:7" x14ac:dyDescent="0.25">
      <c r="C826" s="88"/>
      <c r="E826" s="18"/>
      <c r="F826" s="18"/>
    </row>
    <row r="827" spans="1:7" x14ac:dyDescent="0.25">
      <c r="A827" s="22" t="s">
        <v>704</v>
      </c>
      <c r="C827" s="88"/>
      <c r="E827" s="18"/>
      <c r="F827" s="18"/>
    </row>
    <row r="828" spans="1:7" x14ac:dyDescent="0.25">
      <c r="A828" s="22" t="s">
        <v>705</v>
      </c>
      <c r="C828" s="88"/>
      <c r="E828" s="18"/>
      <c r="F828" s="18"/>
    </row>
    <row r="829" spans="1:7" x14ac:dyDescent="0.25">
      <c r="C829" s="88"/>
      <c r="E829" s="18"/>
      <c r="F829" s="18"/>
    </row>
    <row r="830" spans="1:7" x14ac:dyDescent="0.25">
      <c r="A830" s="23" t="s">
        <v>706</v>
      </c>
      <c r="C830" s="88"/>
      <c r="E830" s="18"/>
      <c r="F830" s="18"/>
    </row>
    <row r="831" spans="1:7" x14ac:dyDescent="0.25">
      <c r="C831" s="88"/>
      <c r="E831" s="18"/>
      <c r="F831" s="18"/>
    </row>
    <row r="832" spans="1:7" x14ac:dyDescent="0.25">
      <c r="A832" s="23" t="s">
        <v>707</v>
      </c>
      <c r="C832" s="88"/>
      <c r="E832" s="18"/>
      <c r="F832" s="18"/>
    </row>
    <row r="833" spans="3:6" x14ac:dyDescent="0.25">
      <c r="C833" s="88"/>
      <c r="E833" s="18"/>
      <c r="F833" s="18"/>
    </row>
  </sheetData>
  <autoFilter ref="A18:H821" xr:uid="{00000000-0001-0000-0000-000000000000}"/>
  <mergeCells count="5">
    <mergeCell ref="A815:F815"/>
    <mergeCell ref="A817:E817"/>
    <mergeCell ref="A819:E819"/>
    <mergeCell ref="A820:E820"/>
    <mergeCell ref="A821:E821"/>
  </mergeCells>
  <pageMargins left="0.74803149606299213" right="0.74803149606299213" top="0.98425196850393704" bottom="0.98425196850393704" header="0.51181102362204722" footer="0.51181102362204722"/>
  <pageSetup paperSize="9" scale="79" orientation="portrait" horizontalDpi="4294967295" verticalDpi="4294967295" r:id="rId1"/>
  <headerFooter>
    <oddHeader>&amp;LE-Eelarvestus OÜ&amp;Cwww.e-eelarvestus.ee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A6F50E88-FBE5-460F-98A1-26A4B5D4E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F86E7-B1E3-425A-9598-62A43B7B7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9F6A5C-CF42-4723-8646-BD61C0CCA3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E8B1F41-E99D-48D2-BBEF-DBF557BA317C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Lisa 1_Tööde prognoosmaksumus</vt:lpstr>
      <vt:lpstr>Lisa 2_Annuiteetgraafik PT</vt:lpstr>
      <vt:lpstr>algmaterjal Hinnatabel</vt:lpstr>
      <vt:lpstr>'algmaterjal Hinnatabel'!Print_Area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</dc:creator>
  <cp:keywords/>
  <dc:description/>
  <cp:lastModifiedBy>Anu Irval</cp:lastModifiedBy>
  <cp:revision/>
  <dcterms:created xsi:type="dcterms:W3CDTF">2019-03-18T13:04:27Z</dcterms:created>
  <dcterms:modified xsi:type="dcterms:W3CDTF">2022-03-03T14:36:01Z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{AE8B1F41-E99D-48D2-BBEF-DBF557BA317C}</vt:lpwstr>
  </property>
  <property fmtid="{D5CDD505-2E9C-101B-9397-08002B2CF9AE}" pid="6" name="ContentTypeId">
    <vt:lpwstr>0x01010040C1E66C1C12A5448E2DE15E59C4812C</vt:lpwstr>
  </property>
</Properties>
</file>